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225" yWindow="240" windowWidth="11940" windowHeight="7815"/>
  </bookViews>
  <sheets>
    <sheet name="利用者延人数" sheetId="1" r:id="rId1"/>
    <sheet name="資料貸出数" sheetId="2" r:id="rId2"/>
    <sheet name="所蔵資料数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<sst xmlns="http://schemas.openxmlformats.org/spreadsheetml/2006/main" xmlns:r="http://schemas.openxmlformats.org/officeDocument/2006/relationships" count="58" uniqueCount="58">
  <si>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中央公民館
図書室</t>
    <rPh sb="0" eb="2">
      <t>チュウオウ</t>
    </rPh>
    <rPh sb="2" eb="4">
      <t>コウミン</t>
    </rPh>
    <rPh sb="4" eb="5">
      <t>カン</t>
    </rPh>
    <rPh sb="6" eb="9">
      <t>トショシツ</t>
    </rPh>
    <phoneticPr fontId="11"/>
  </si>
  <si>
    <t>-</t>
  </si>
  <si>
    <t>全　　　体</t>
    <rPh sb="0" eb="1">
      <t>ゼン</t>
    </rPh>
    <rPh sb="4" eb="5">
      <t>カラダ</t>
    </rPh>
    <phoneticPr fontId="11"/>
  </si>
  <si>
    <t>地域行政
資料</t>
    <rPh sb="0" eb="2">
      <t>チイキ</t>
    </rPh>
    <rPh sb="2" eb="4">
      <t>ギョウセイ</t>
    </rPh>
    <rPh sb="5" eb="7">
      <t>シリョウ</t>
    </rPh>
    <phoneticPr fontId="11"/>
  </si>
  <si>
    <t>児童書</t>
    <rPh sb="0" eb="3">
      <t>ジドウショ</t>
    </rPh>
    <phoneticPr fontId="11"/>
  </si>
  <si>
    <t>視聴覚
資料</t>
  </si>
  <si>
    <t>2</t>
  </si>
  <si>
    <t>(単位：冊・点)</t>
    <rPh sb="4" eb="5">
      <t>さつ</t>
    </rPh>
    <rPh sb="6" eb="7">
      <t>てん</t>
    </rPh>
    <phoneticPr fontId="1" type="Hiragana"/>
  </si>
  <si>
    <r>
      <t>(注1)</t>
    </r>
    <r>
      <rPr>
        <sz val="12"/>
        <color rgb="FF000000"/>
        <rFont val="ＭＳ 明朝"/>
      </rPr>
      <t>410</t>
    </r>
  </si>
  <si>
    <t>平成21年度</t>
    <rPh sb="0" eb="2">
      <t>へいせい</t>
    </rPh>
    <rPh sb="4" eb="5">
      <t>ねん</t>
    </rPh>
    <rPh sb="5" eb="6">
      <t>ど</t>
    </rPh>
    <phoneticPr fontId="1" type="Hiragana"/>
  </si>
  <si>
    <t>うずも図書館</t>
    <rPh sb="3" eb="5">
      <t>トショ</t>
    </rPh>
    <rPh sb="5" eb="6">
      <t>カン</t>
    </rPh>
    <phoneticPr fontId="11"/>
  </si>
  <si>
    <t>一般書</t>
    <rPh sb="0" eb="2">
      <t>イッパン</t>
    </rPh>
    <rPh sb="2" eb="3">
      <t>ショ</t>
    </rPh>
    <phoneticPr fontId="11"/>
  </si>
  <si>
    <t>令和元年度</t>
    <rPh sb="0" eb="2">
      <t>れいわ</t>
    </rPh>
    <rPh sb="2" eb="5">
      <t>がんねんど</t>
    </rPh>
    <phoneticPr fontId="1" type="Hiragana"/>
  </si>
  <si>
    <t>矢田部公民館図書室</t>
    <rPh sb="0" eb="3">
      <t>ヤタベ</t>
    </rPh>
    <rPh sb="3" eb="5">
      <t>コウミン</t>
    </rPh>
    <rPh sb="5" eb="6">
      <t>カン</t>
    </rPh>
    <rPh sb="6" eb="9">
      <t>トショシツ</t>
    </rPh>
    <phoneticPr fontId="11"/>
  </si>
  <si>
    <t>若松公民館
図書室</t>
    <rPh sb="0" eb="2">
      <t>ワカマツ</t>
    </rPh>
    <rPh sb="2" eb="4">
      <t>コウミン</t>
    </rPh>
    <rPh sb="4" eb="5">
      <t>カン</t>
    </rPh>
    <rPh sb="6" eb="8">
      <t>トショ</t>
    </rPh>
    <rPh sb="8" eb="9">
      <t>シツ</t>
    </rPh>
    <phoneticPr fontId="11"/>
  </si>
  <si>
    <t>1.利用者延人数</t>
  </si>
  <si>
    <t>◆図書館利用状況</t>
  </si>
  <si>
    <t>25</t>
  </si>
  <si>
    <t>備考</t>
    <rPh sb="0" eb="2">
      <t>びこう</t>
    </rPh>
    <phoneticPr fontId="1" type="Hiragana"/>
  </si>
  <si>
    <t>注1：令和4年5月31日で中央公民館図書室は閉室し、6月1日から神之池ブックsta.（中央公民館事務室で予約資料の受け取りを実施）となりました。</t>
    <rPh sb="11" eb="12">
      <t>にち</t>
    </rPh>
    <rPh sb="22" eb="24">
      <t>へいしつ</t>
    </rPh>
    <rPh sb="27" eb="28">
      <t>がつ</t>
    </rPh>
    <rPh sb="29" eb="30">
      <t>にち</t>
    </rPh>
    <rPh sb="43" eb="45">
      <t>ちゅうおう</t>
    </rPh>
    <rPh sb="45" eb="48">
      <t>こうみんかん</t>
    </rPh>
    <rPh sb="48" eb="51">
      <t>じむしつ</t>
    </rPh>
    <rPh sb="52" eb="54">
      <t>よやく</t>
    </rPh>
    <rPh sb="54" eb="56">
      <t>しりょう</t>
    </rPh>
    <rPh sb="57" eb="58">
      <t>う</t>
    </rPh>
    <rPh sb="59" eb="60">
      <t>と</t>
    </rPh>
    <rPh sb="62" eb="64">
      <t>じっし</t>
    </rPh>
    <phoneticPr fontId="1" type="Hiragana"/>
  </si>
  <si>
    <t>(単位：人)</t>
  </si>
  <si>
    <t>24</t>
  </si>
  <si>
    <t>若松公民館図書室</t>
    <rPh sb="0" eb="2">
      <t>ワカマツ</t>
    </rPh>
    <rPh sb="2" eb="4">
      <t>コウミン</t>
    </rPh>
    <rPh sb="4" eb="5">
      <t>カン</t>
    </rPh>
    <rPh sb="5" eb="7">
      <t>トショ</t>
    </rPh>
    <rPh sb="7" eb="8">
      <t>シツ</t>
    </rPh>
    <phoneticPr fontId="11"/>
  </si>
  <si>
    <t>22</t>
  </si>
  <si>
    <t>はさき学習
センター図書室</t>
    <rPh sb="3" eb="5">
      <t>ガクシュウ</t>
    </rPh>
    <rPh sb="10" eb="13">
      <t>トショシツ</t>
    </rPh>
    <phoneticPr fontId="11"/>
  </si>
  <si>
    <t>2.資料貸出数</t>
  </si>
  <si>
    <t>令和6年4月1日現在</t>
    <rPh sb="0" eb="2">
      <t>れいわ</t>
    </rPh>
    <rPh sb="3" eb="4">
      <t>ねん</t>
    </rPh>
    <rPh sb="5" eb="6">
      <t>がつ</t>
    </rPh>
    <rPh sb="7" eb="8">
      <t>ひ</t>
    </rPh>
    <rPh sb="8" eb="10">
      <t>げんざい</t>
    </rPh>
    <phoneticPr fontId="1" type="Hiragana"/>
  </si>
  <si>
    <t>出典　2023年度図書館統計</t>
    <rPh sb="0" eb="2">
      <t>しゅってん</t>
    </rPh>
    <rPh sb="7" eb="9">
      <t>ねんど</t>
    </rPh>
    <rPh sb="9" eb="12">
      <t>としょかん</t>
    </rPh>
    <rPh sb="12" eb="14">
      <t>とうけい</t>
    </rPh>
    <phoneticPr fontId="1" type="Hiragana"/>
  </si>
  <si>
    <t>23</t>
  </si>
  <si>
    <t>3.所蔵資料数</t>
  </si>
  <si>
    <t>開館日数</t>
    <rPh sb="0" eb="2">
      <t>かいかん</t>
    </rPh>
    <rPh sb="2" eb="4">
      <t>にっすう</t>
    </rPh>
    <phoneticPr fontId="1" type="Hiragana"/>
  </si>
  <si>
    <t>29</t>
  </si>
  <si>
    <t>27</t>
  </si>
  <si>
    <t>矢田部公民館
図書室</t>
    <rPh sb="0" eb="3">
      <t>ヤタベ</t>
    </rPh>
    <rPh sb="3" eb="5">
      <t>コウミン</t>
    </rPh>
    <rPh sb="5" eb="6">
      <t>カン</t>
    </rPh>
    <rPh sb="7" eb="10">
      <t>トショシツ</t>
    </rPh>
    <phoneticPr fontId="11"/>
  </si>
  <si>
    <t>中央図書館</t>
    <rPh sb="0" eb="2">
      <t>チュウオウ</t>
    </rPh>
    <rPh sb="2" eb="4">
      <t>トショ</t>
    </rPh>
    <rPh sb="4" eb="5">
      <t>カン</t>
    </rPh>
    <phoneticPr fontId="11"/>
  </si>
  <si>
    <t>5</t>
  </si>
  <si>
    <t>3</t>
  </si>
  <si>
    <r>
      <t>は</t>
    </r>
    <r>
      <rPr>
        <sz val="11"/>
        <color theme="1"/>
        <rFont val="ＭＳ 明朝"/>
      </rPr>
      <t>さき学習センター図書室</t>
    </r>
    <rPh sb="3" eb="5">
      <t>ガクシュウ</t>
    </rPh>
    <rPh sb="9" eb="12">
      <t>トショシツ</t>
    </rPh>
    <phoneticPr fontId="11"/>
  </si>
  <si>
    <t>30</t>
  </si>
  <si>
    <t>28</t>
  </si>
  <si>
    <t>合計</t>
    <rPh sb="0" eb="2">
      <t>ゴウケイ</t>
    </rPh>
    <phoneticPr fontId="11"/>
  </si>
  <si>
    <t>計</t>
    <rPh sb="0" eb="1">
      <t>ケイ</t>
    </rPh>
    <phoneticPr fontId="11"/>
  </si>
  <si>
    <t>一日当たり</t>
    <rPh sb="0" eb="2">
      <t>いちにち</t>
    </rPh>
    <rPh sb="2" eb="3">
      <t>あ</t>
    </rPh>
    <phoneticPr fontId="1" type="Hiragana"/>
  </si>
  <si>
    <t>平成21年度</t>
    <rPh sb="0" eb="2">
      <t>へいせい</t>
    </rPh>
    <rPh sb="4" eb="6">
      <t>ねんど</t>
    </rPh>
    <phoneticPr fontId="1" type="Hiragana"/>
  </si>
  <si>
    <t>インターネット
等貸出延長</t>
  </si>
  <si>
    <t>26</t>
  </si>
  <si>
    <t>全館57日休館</t>
  </si>
  <si>
    <t>市民１人当たり
貸出数</t>
  </si>
  <si>
    <t>全体</t>
    <rPh sb="0" eb="2">
      <t>ぜんたい</t>
    </rPh>
    <phoneticPr fontId="1" type="Hiragana"/>
  </si>
  <si>
    <t>中央図書館188日休館</t>
    <rPh sb="0" eb="2">
      <t>ちゅうおう</t>
    </rPh>
    <rPh sb="2" eb="5">
      <t>としょかん</t>
    </rPh>
    <rPh sb="8" eb="9">
      <t>にち</t>
    </rPh>
    <rPh sb="9" eb="11">
      <t>きゅうかん</t>
    </rPh>
    <phoneticPr fontId="1" type="Hiragana"/>
  </si>
  <si>
    <t>4</t>
  </si>
  <si>
    <t>神之池ブックsta.</t>
  </si>
  <si>
    <t>中央公民館図書室</t>
    <rPh sb="0" eb="2">
      <t>チュウオウ</t>
    </rPh>
    <rPh sb="2" eb="4">
      <t>コウミン</t>
    </rPh>
    <rPh sb="4" eb="5">
      <t>カン</t>
    </rPh>
    <rPh sb="5" eb="8">
      <t>トショシツ</t>
    </rPh>
    <phoneticPr fontId="11"/>
  </si>
  <si>
    <t>注1：令和4年5月31日で中央公民館図書室は閉室し、6月1日から神之池ブックsta.（中央公民館事務室で予約資料の受け取りを実施）となりました。</t>
  </si>
  <si>
    <r>
      <t xml:space="preserve">  </t>
    </r>
    <r>
      <rPr>
        <sz val="12"/>
        <color rgb="FF000000"/>
        <rFont val="ＭＳ 明朝"/>
      </rPr>
      <t xml:space="preserve"> (注1)</t>
    </r>
    <r>
      <rPr>
        <sz val="12"/>
        <color auto="1"/>
        <rFont val="ＭＳ 明朝"/>
      </rPr>
      <t>125</t>
    </r>
  </si>
  <si>
    <r>
      <t>(注1)</t>
    </r>
    <r>
      <rPr>
        <sz val="11"/>
        <color rgb="FF000000"/>
        <rFont val="ＭＳ 明朝"/>
      </rPr>
      <t>0</t>
    </r>
  </si>
  <si>
    <t>中央図書館30日、はさき生涯学習センター2日休館</t>
    <rPh sb="0" eb="5">
      <t>ちゅうおうとしょかん</t>
    </rPh>
    <rPh sb="7" eb="8">
      <t>にち</t>
    </rPh>
    <rPh sb="12" eb="14">
      <t>しょうがい</t>
    </rPh>
    <rPh sb="14" eb="16">
      <t>がくしゅう</t>
    </rPh>
    <rPh sb="21" eb="22">
      <t>にち</t>
    </rPh>
    <rPh sb="22" eb="24">
      <t>きゅうかん</t>
    </rPh>
    <phoneticPr fontId="1" type="Hiragana"/>
  </si>
  <si>
    <t>中央図書館30日、はさき生涯学習センター2日休館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</si>
</sst>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[$-411]ggge&quot;年&quot;m&quot;月&quot;d&quot;日現在&quot;;@"/>
    <numFmt numFmtId="177" formatCode="#,##0_ "/>
    <numFmt numFmtId="178" formatCode="#,##0;&quot;△ &quot;#,##0"/>
    <numFmt numFmtId="179" formatCode="#,##0&quot;日 &quot;;&quot;△ &quot;#,##0"/>
    <numFmt numFmtId="180" formatCode="0_ "/>
    <numFmt numFmtId="181" formatCode="#,##0.00;&quot;△ &quot;#,##0.00"/>
  </numFmts>
  <fonts count="12"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sz val="12"/>
      <color auto="1"/>
      <name val="ＭＳ 明朝"/>
      <family val="1"/>
    </font>
    <font>
      <sz val="12"/>
      <color rgb="FF000000"/>
      <name val="ＭＳ 明朝"/>
      <family val="1"/>
    </font>
    <font>
      <sz val="12"/>
      <color rgb="FFFF0000"/>
      <name val="ＭＳ 明朝"/>
      <family val="1"/>
    </font>
    <font>
      <sz val="10"/>
      <color theme="1"/>
      <name val="ＭＳ 明朝"/>
      <family val="1"/>
    </font>
    <font>
      <sz val="11"/>
      <color auto="1"/>
      <name val="ＭＳ 明朝"/>
      <family val="1"/>
    </font>
    <font>
      <sz val="11"/>
      <color rgb="FF000000"/>
      <name val="ＭＳ 明朝"/>
      <family val="1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76" fontId="0" fillId="0" borderId="0">
      <alignment vertical="center"/>
    </xf>
  </cellStyleXfs>
  <cellXfs count="133">
    <xf numFmtId="176" fontId="0" fillId="0" borderId="0" xfId="0">
      <alignment vertical="center"/>
    </xf>
    <xf numFmtId="176" fontId="2" fillId="0" borderId="0" xfId="0" applyFont="1">
      <alignment vertical="center"/>
    </xf>
    <xf numFmtId="176" fontId="3" fillId="0" borderId="0" xfId="0" applyFont="1">
      <alignment vertical="center"/>
    </xf>
    <xf numFmtId="176" fontId="4" fillId="0" borderId="1" xfId="0" applyFont="1" applyBorder="1" applyAlignment="1">
      <alignment horizontal="right"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76" fontId="4" fillId="0" borderId="0" xfId="0" applyFont="1" applyFill="1">
      <alignment vertical="center"/>
    </xf>
    <xf numFmtId="176" fontId="0" fillId="0" borderId="0" xfId="0" applyFont="1" applyFill="1">
      <alignment vertical="center"/>
    </xf>
    <xf numFmtId="176" fontId="3" fillId="0" borderId="0" xfId="0" applyFont="1" applyBorder="1" applyAlignment="1">
      <alignment vertical="center"/>
    </xf>
    <xf numFmtId="176" fontId="4" fillId="0" borderId="0" xfId="0" applyFont="1" applyBorder="1">
      <alignment vertical="center"/>
    </xf>
    <xf numFmtId="176" fontId="4" fillId="0" borderId="8" xfId="0" applyFont="1" applyBorder="1" applyAlignment="1">
      <alignment horizontal="center" vertical="center" wrapText="1" shrinkToFit="1"/>
    </xf>
    <xf numFmtId="177" fontId="4" fillId="0" borderId="9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Fill="1" applyAlignment="1">
      <alignment vertical="center"/>
    </xf>
    <xf numFmtId="176" fontId="4" fillId="0" borderId="13" xfId="0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right" vertical="center"/>
    </xf>
    <xf numFmtId="176" fontId="4" fillId="0" borderId="0" xfId="0" applyFont="1" applyAlignment="1">
      <alignment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right" vertical="center"/>
    </xf>
    <xf numFmtId="176" fontId="6" fillId="0" borderId="13" xfId="0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176" fontId="8" fillId="0" borderId="13" xfId="0" applyFont="1" applyBorder="1" applyAlignment="1">
      <alignment horizontal="center" vertical="center" wrapText="1" shrinkToFit="1"/>
    </xf>
    <xf numFmtId="176" fontId="4" fillId="0" borderId="13" xfId="0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6" fontId="4" fillId="0" borderId="0" xfId="0" applyFont="1" applyBorder="1" applyAlignment="1">
      <alignment horizontal="right" vertical="center"/>
    </xf>
    <xf numFmtId="179" fontId="4" fillId="0" borderId="12" xfId="0" applyNumberFormat="1" applyFont="1" applyBorder="1" applyAlignment="1">
      <alignment vertical="center"/>
    </xf>
    <xf numFmtId="179" fontId="4" fillId="0" borderId="10" xfId="0" applyNumberFormat="1" applyFont="1" applyBorder="1" applyAlignment="1">
      <alignment vertical="center"/>
    </xf>
    <xf numFmtId="179" fontId="4" fillId="0" borderId="19" xfId="0" applyNumberFormat="1" applyFont="1" applyBorder="1" applyAlignment="1">
      <alignment vertical="center"/>
    </xf>
    <xf numFmtId="179" fontId="4" fillId="0" borderId="17" xfId="0" applyNumberFormat="1" applyFont="1" applyBorder="1" applyAlignment="1">
      <alignment vertical="center"/>
    </xf>
    <xf numFmtId="179" fontId="4" fillId="0" borderId="10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  <xf numFmtId="179" fontId="4" fillId="0" borderId="6" xfId="0" applyNumberFormat="1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76" fontId="2" fillId="0" borderId="12" xfId="0" applyFont="1" applyBorder="1" applyAlignment="1">
      <alignment horizontal="center" vertical="center" wrapText="1"/>
    </xf>
    <xf numFmtId="176" fontId="2" fillId="0" borderId="20" xfId="0" applyFont="1" applyBorder="1" applyAlignment="1">
      <alignment horizontal="left" vertical="center" wrapText="1"/>
    </xf>
    <xf numFmtId="177" fontId="8" fillId="0" borderId="17" xfId="0" applyNumberFormat="1" applyFont="1" applyBorder="1" applyAlignment="1">
      <alignment horizontal="left" vertical="center"/>
    </xf>
    <xf numFmtId="177" fontId="8" fillId="0" borderId="18" xfId="0" applyNumberFormat="1" applyFont="1" applyBorder="1" applyAlignment="1">
      <alignment horizontal="left" vertical="center"/>
    </xf>
    <xf numFmtId="177" fontId="8" fillId="0" borderId="16" xfId="0" applyNumberFormat="1" applyFont="1" applyBorder="1" applyAlignment="1">
      <alignment horizontal="left" vertical="center"/>
    </xf>
    <xf numFmtId="0" fontId="8" fillId="0" borderId="17" xfId="0" applyNumberFormat="1" applyFont="1" applyBorder="1" applyAlignment="1">
      <alignment horizontal="left" vertical="center"/>
    </xf>
    <xf numFmtId="177" fontId="8" fillId="0" borderId="21" xfId="0" applyNumberFormat="1" applyFont="1" applyBorder="1" applyAlignment="1">
      <alignment horizontal="left" vertical="center"/>
    </xf>
    <xf numFmtId="177" fontId="8" fillId="0" borderId="6" xfId="0" applyNumberFormat="1" applyFont="1" applyBorder="1" applyAlignment="1">
      <alignment horizontal="left" vertical="center"/>
    </xf>
    <xf numFmtId="177" fontId="8" fillId="0" borderId="7" xfId="0" applyNumberFormat="1" applyFont="1" applyBorder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6" fontId="0" fillId="0" borderId="0" xfId="0" applyAlignment="1">
      <alignment horizontal="right" vertical="center"/>
    </xf>
    <xf numFmtId="176" fontId="0" fillId="0" borderId="0" xfId="0" applyBorder="1">
      <alignment vertical="center"/>
    </xf>
    <xf numFmtId="176" fontId="0" fillId="0" borderId="0" xfId="0" applyBorder="1" applyAlignment="1">
      <alignment horizontal="right" vertical="center"/>
    </xf>
    <xf numFmtId="176" fontId="4" fillId="0" borderId="22" xfId="0" applyFont="1" applyBorder="1" applyAlignment="1">
      <alignment horizontal="right" vertical="center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left" vertical="center"/>
    </xf>
    <xf numFmtId="176" fontId="4" fillId="0" borderId="23" xfId="0" applyFont="1" applyBorder="1" applyAlignment="1">
      <alignment horizontal="center" vertical="center" wrapText="1" shrinkToFit="1"/>
    </xf>
    <xf numFmtId="178" fontId="4" fillId="0" borderId="5" xfId="0" applyNumberFormat="1" applyFont="1" applyBorder="1" applyAlignment="1">
      <alignment vertical="center" shrinkToFit="1"/>
    </xf>
    <xf numFmtId="178" fontId="4" fillId="0" borderId="6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6" fontId="4" fillId="0" borderId="23" xfId="0" applyFont="1" applyBorder="1" applyAlignment="1">
      <alignment horizontal="center" vertical="center" wrapText="1"/>
    </xf>
    <xf numFmtId="176" fontId="2" fillId="0" borderId="15" xfId="0" applyFont="1" applyBorder="1">
      <alignment vertical="center"/>
    </xf>
    <xf numFmtId="180" fontId="6" fillId="0" borderId="6" xfId="0" applyNumberFormat="1" applyFont="1" applyBorder="1" applyAlignment="1">
      <alignment horizontal="right" vertical="center"/>
    </xf>
    <xf numFmtId="180" fontId="7" fillId="0" borderId="7" xfId="0" applyNumberFormat="1" applyFont="1" applyBorder="1" applyAlignment="1">
      <alignment horizontal="right" vertical="center"/>
    </xf>
    <xf numFmtId="176" fontId="7" fillId="0" borderId="23" xfId="0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vertical="center"/>
    </xf>
    <xf numFmtId="178" fontId="6" fillId="0" borderId="7" xfId="0" applyNumberFormat="1" applyFont="1" applyBorder="1" applyAlignment="1">
      <alignment vertical="center"/>
    </xf>
    <xf numFmtId="176" fontId="8" fillId="0" borderId="23" xfId="0" applyFont="1" applyBorder="1" applyAlignment="1">
      <alignment horizontal="center" vertical="center" wrapText="1" shrinkToFit="1"/>
    </xf>
    <xf numFmtId="178" fontId="4" fillId="0" borderId="5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6" fontId="4" fillId="0" borderId="23" xfId="0" applyFont="1" applyBorder="1" applyAlignment="1">
      <alignment horizontal="center" vertical="center"/>
    </xf>
    <xf numFmtId="176" fontId="4" fillId="0" borderId="15" xfId="0" applyFont="1" applyBorder="1">
      <alignment vertical="center"/>
    </xf>
    <xf numFmtId="49" fontId="4" fillId="0" borderId="23" xfId="0" applyNumberFormat="1" applyFont="1" applyBorder="1" applyAlignment="1">
      <alignment horizontal="center" vertical="center" wrapText="1"/>
    </xf>
    <xf numFmtId="181" fontId="4" fillId="0" borderId="5" xfId="0" applyNumberFormat="1" applyFont="1" applyBorder="1" applyAlignment="1">
      <alignment horizontal="right" vertical="center"/>
    </xf>
    <xf numFmtId="181" fontId="4" fillId="0" borderId="6" xfId="0" applyNumberFormat="1" applyFont="1" applyBorder="1" applyAlignment="1">
      <alignment horizontal="right" vertical="center"/>
    </xf>
    <xf numFmtId="181" fontId="4" fillId="0" borderId="7" xfId="0" applyNumberFormat="1" applyFont="1" applyBorder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176" fontId="4" fillId="0" borderId="0" xfId="0" applyFont="1" applyAlignment="1">
      <alignment horizontal="right" vertical="center"/>
    </xf>
    <xf numFmtId="179" fontId="4" fillId="0" borderId="5" xfId="0" applyNumberFormat="1" applyFont="1" applyBorder="1" applyAlignment="1">
      <alignment vertical="center"/>
    </xf>
    <xf numFmtId="179" fontId="4" fillId="0" borderId="6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vertical="center"/>
    </xf>
    <xf numFmtId="179" fontId="4" fillId="0" borderId="0" xfId="0" applyNumberFormat="1" applyFont="1" applyFill="1" applyBorder="1" applyAlignment="1">
      <alignment horizontal="right" vertical="center"/>
    </xf>
    <xf numFmtId="176" fontId="8" fillId="0" borderId="6" xfId="0" applyFont="1" applyBorder="1">
      <alignment vertical="center"/>
    </xf>
    <xf numFmtId="176" fontId="8" fillId="0" borderId="7" xfId="0" applyFont="1" applyBorder="1">
      <alignment vertical="center"/>
    </xf>
    <xf numFmtId="176" fontId="8" fillId="0" borderId="0" xfId="0" applyFont="1">
      <alignment vertical="center"/>
    </xf>
    <xf numFmtId="176" fontId="8" fillId="0" borderId="0" xfId="0" applyFont="1" applyBorder="1">
      <alignment vertical="center"/>
    </xf>
    <xf numFmtId="176" fontId="2" fillId="0" borderId="0" xfId="0" applyFont="1" applyBorder="1">
      <alignment vertical="center"/>
    </xf>
    <xf numFmtId="176" fontId="2" fillId="0" borderId="22" xfId="0" applyFont="1" applyBorder="1" applyAlignment="1">
      <alignment horizontal="right" vertical="center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176" fontId="2" fillId="0" borderId="23" xfId="0" applyFont="1" applyBorder="1" applyAlignment="1">
      <alignment horizontal="center" vertical="center" wrapText="1" shrinkToFit="1"/>
    </xf>
    <xf numFmtId="176" fontId="2" fillId="0" borderId="23" xfId="0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7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178" fontId="2" fillId="0" borderId="0" xfId="0" applyNumberFormat="1" applyFont="1" applyBorder="1">
      <alignment vertical="center"/>
    </xf>
    <xf numFmtId="176" fontId="2" fillId="0" borderId="23" xfId="0" applyFont="1" applyBorder="1" applyAlignment="1">
      <alignment horizontal="center" vertical="center" wrapText="1"/>
    </xf>
    <xf numFmtId="176" fontId="2" fillId="0" borderId="23" xfId="0" applyFont="1" applyBorder="1" applyAlignment="1">
      <alignment horizontal="center" vertical="center" shrinkToFit="1"/>
    </xf>
    <xf numFmtId="178" fontId="2" fillId="0" borderId="7" xfId="0" applyNumberFormat="1" applyFont="1" applyBorder="1" applyAlignment="1">
      <alignment horizontal="right" vertical="center"/>
    </xf>
    <xf numFmtId="178" fontId="10" fillId="0" borderId="6" xfId="0" applyNumberFormat="1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28"/>
  <sheetViews>
    <sheetView tabSelected="1" topLeftCell="A5" workbookViewId="0">
      <selection activeCell="A18" sqref="A18"/>
    </sheetView>
  </sheetViews>
  <sheetFormatPr defaultRowHeight="13.5"/>
  <cols>
    <col min="1" max="1" width="11.75" bestFit="1" customWidth="1"/>
    <col min="2" max="12" width="14.625" customWidth="1"/>
    <col min="13" max="13" width="44.5" bestFit="1" customWidth="1"/>
  </cols>
  <sheetData>
    <row r="1" spans="1:13" s="1" customFormat="1" ht="26.25" customHeight="1">
      <c r="A1" s="2" t="s">
        <v>16</v>
      </c>
      <c r="B1" s="14"/>
      <c r="C1" s="14"/>
      <c r="D1" s="30"/>
      <c r="E1" s="30"/>
      <c r="F1" s="30"/>
      <c r="G1" s="30"/>
      <c r="H1" s="30"/>
      <c r="I1" s="30"/>
      <c r="J1" s="30"/>
      <c r="K1" s="30"/>
    </row>
    <row r="2" spans="1:13" s="1" customFormat="1" ht="20" customHeight="1">
      <c r="A2" s="2" t="s">
        <v>15</v>
      </c>
      <c r="B2" s="15"/>
      <c r="K2" s="15"/>
      <c r="L2" s="44" t="s">
        <v>20</v>
      </c>
    </row>
    <row r="3" spans="1:13" ht="28.5">
      <c r="A3" s="3"/>
      <c r="B3" s="16" t="s">
        <v>34</v>
      </c>
      <c r="C3" s="28" t="s">
        <v>10</v>
      </c>
      <c r="D3" s="28" t="s">
        <v>0</v>
      </c>
      <c r="E3" s="33" t="s">
        <v>51</v>
      </c>
      <c r="F3" s="36" t="s">
        <v>24</v>
      </c>
      <c r="G3" s="28" t="s">
        <v>33</v>
      </c>
      <c r="H3" s="28" t="s">
        <v>14</v>
      </c>
      <c r="I3" s="28" t="s">
        <v>44</v>
      </c>
      <c r="J3" s="37" t="s">
        <v>48</v>
      </c>
      <c r="K3" s="28" t="s">
        <v>42</v>
      </c>
      <c r="L3" s="37" t="s">
        <v>30</v>
      </c>
      <c r="M3" s="54" t="s">
        <v>18</v>
      </c>
    </row>
    <row r="4" spans="1:13" ht="20" customHeight="1">
      <c r="A4" s="4" t="s">
        <v>43</v>
      </c>
      <c r="B4" s="17">
        <v>104985</v>
      </c>
      <c r="C4" s="29">
        <v>46763</v>
      </c>
      <c r="D4" s="29">
        <v>2142</v>
      </c>
      <c r="E4" s="29" t="s">
        <v>1</v>
      </c>
      <c r="F4" s="21">
        <v>4528</v>
      </c>
      <c r="G4" s="29">
        <v>13428</v>
      </c>
      <c r="H4" s="29">
        <v>1647</v>
      </c>
      <c r="I4" s="29" t="s">
        <v>1</v>
      </c>
      <c r="J4" s="38">
        <f>SUM(B4:H4)</f>
        <v>173493</v>
      </c>
      <c r="K4" s="41">
        <f>J4/L4</f>
        <v>588.11186440677966</v>
      </c>
      <c r="L4" s="45">
        <v>295</v>
      </c>
      <c r="M4" s="55"/>
    </row>
    <row r="5" spans="1:13" ht="20" customHeight="1">
      <c r="A5" s="5" t="s">
        <v>23</v>
      </c>
      <c r="B5" s="18">
        <v>98912</v>
      </c>
      <c r="C5" s="22">
        <v>42535</v>
      </c>
      <c r="D5" s="22">
        <v>1771</v>
      </c>
      <c r="E5" s="22" t="s">
        <v>1</v>
      </c>
      <c r="F5" s="18">
        <v>4105</v>
      </c>
      <c r="G5" s="22">
        <v>14911</v>
      </c>
      <c r="H5" s="22">
        <v>1538</v>
      </c>
      <c r="I5" s="22" t="s">
        <v>1</v>
      </c>
      <c r="J5" s="39">
        <f>SUM(B5:H5)</f>
        <v>163772</v>
      </c>
      <c r="K5" s="42">
        <f>J5/L5</f>
        <v>553.28378378378375</v>
      </c>
      <c r="L5" s="46">
        <v>296</v>
      </c>
      <c r="M5" s="56"/>
    </row>
    <row r="6" spans="1:13" ht="20" customHeight="1">
      <c r="A6" s="5" t="s">
        <v>28</v>
      </c>
      <c r="B6" s="19">
        <v>88314</v>
      </c>
      <c r="C6" s="22">
        <v>39861</v>
      </c>
      <c r="D6" s="22">
        <v>2200</v>
      </c>
      <c r="E6" s="22" t="s">
        <v>1</v>
      </c>
      <c r="F6" s="18">
        <v>4638</v>
      </c>
      <c r="G6" s="22">
        <v>16282</v>
      </c>
      <c r="H6" s="22">
        <v>2090</v>
      </c>
      <c r="I6" s="22" t="s">
        <v>1</v>
      </c>
      <c r="J6" s="39">
        <f>SUM(B6:H6)</f>
        <v>153385</v>
      </c>
      <c r="K6" s="42">
        <f>J6/L6</f>
        <v>516.44781144781143</v>
      </c>
      <c r="L6" s="46">
        <v>297</v>
      </c>
      <c r="M6" s="56"/>
    </row>
    <row r="7" spans="1:13" ht="20" customHeight="1">
      <c r="A7" s="5" t="s">
        <v>21</v>
      </c>
      <c r="B7" s="18">
        <f>93570</f>
        <v>93570</v>
      </c>
      <c r="C7" s="22">
        <v>38544</v>
      </c>
      <c r="D7" s="22">
        <v>2024</v>
      </c>
      <c r="E7" s="22" t="s">
        <v>1</v>
      </c>
      <c r="F7" s="18">
        <v>4922</v>
      </c>
      <c r="G7" s="22">
        <v>15344</v>
      </c>
      <c r="H7" s="22">
        <v>2289</v>
      </c>
      <c r="I7" s="22" t="s">
        <v>1</v>
      </c>
      <c r="J7" s="39">
        <f>SUM(B7:H7)</f>
        <v>156693</v>
      </c>
      <c r="K7" s="42">
        <f>J7/L7</f>
        <v>529.36824324324323</v>
      </c>
      <c r="L7" s="46">
        <v>296</v>
      </c>
      <c r="M7" s="56"/>
    </row>
    <row r="8" spans="1:13" ht="20" customHeight="1">
      <c r="A8" s="6" t="s">
        <v>17</v>
      </c>
      <c r="B8" s="20">
        <v>94934</v>
      </c>
      <c r="C8" s="20">
        <v>38368</v>
      </c>
      <c r="D8" s="20">
        <v>1686</v>
      </c>
      <c r="E8" s="20" t="s">
        <v>1</v>
      </c>
      <c r="F8" s="20">
        <v>4913</v>
      </c>
      <c r="G8" s="20">
        <v>16195</v>
      </c>
      <c r="H8" s="20">
        <v>2430</v>
      </c>
      <c r="I8" s="20" t="s">
        <v>1</v>
      </c>
      <c r="J8" s="40">
        <f>SUM(B8:H8)</f>
        <v>158526</v>
      </c>
      <c r="K8" s="43">
        <f>J8/L8</f>
        <v>537.3762711864407</v>
      </c>
      <c r="L8" s="47">
        <v>295</v>
      </c>
      <c r="M8" s="57"/>
    </row>
    <row r="9" spans="1:13" ht="20" customHeight="1">
      <c r="A9" s="5" t="s">
        <v>45</v>
      </c>
      <c r="B9" s="21">
        <v>94659</v>
      </c>
      <c r="C9" s="22">
        <v>36453</v>
      </c>
      <c r="D9" s="22">
        <v>1599</v>
      </c>
      <c r="E9" s="29" t="s">
        <v>1</v>
      </c>
      <c r="F9" s="18">
        <v>4836</v>
      </c>
      <c r="G9" s="22">
        <v>17827</v>
      </c>
      <c r="H9" s="22">
        <v>2587</v>
      </c>
      <c r="I9" s="22">
        <v>5374</v>
      </c>
      <c r="J9" s="22">
        <v>163335</v>
      </c>
      <c r="K9" s="41">
        <v>551.80743243243205</v>
      </c>
      <c r="L9" s="46">
        <v>296</v>
      </c>
      <c r="M9" s="58"/>
    </row>
    <row r="10" spans="1:13" ht="20" customHeight="1">
      <c r="A10" s="5" t="s">
        <v>32</v>
      </c>
      <c r="B10" s="18">
        <v>95828</v>
      </c>
      <c r="C10" s="22">
        <v>36380</v>
      </c>
      <c r="D10" s="22">
        <v>1128</v>
      </c>
      <c r="E10" s="22" t="s">
        <v>1</v>
      </c>
      <c r="F10" s="18">
        <v>5077</v>
      </c>
      <c r="G10" s="22">
        <v>19685</v>
      </c>
      <c r="H10" s="22">
        <v>2541</v>
      </c>
      <c r="I10" s="22">
        <v>6253</v>
      </c>
      <c r="J10" s="22">
        <f>166892</f>
        <v>166892</v>
      </c>
      <c r="K10" s="42">
        <v>563.82432432432438</v>
      </c>
      <c r="L10" s="46">
        <v>296</v>
      </c>
      <c r="M10" s="56"/>
    </row>
    <row r="11" spans="1:13" ht="20" customHeight="1">
      <c r="A11" s="5" t="s">
        <v>39</v>
      </c>
      <c r="B11" s="22">
        <v>91235</v>
      </c>
      <c r="C11" s="22">
        <v>34077</v>
      </c>
      <c r="D11" s="22">
        <v>1315</v>
      </c>
      <c r="E11" s="22" t="s">
        <v>1</v>
      </c>
      <c r="F11" s="22">
        <v>5157</v>
      </c>
      <c r="G11" s="22">
        <v>19563</v>
      </c>
      <c r="H11" s="22">
        <v>2189</v>
      </c>
      <c r="I11" s="22">
        <v>7238</v>
      </c>
      <c r="J11" s="22">
        <f>SUM(B11:I11)</f>
        <v>160774</v>
      </c>
      <c r="K11" s="42">
        <v>543</v>
      </c>
      <c r="L11" s="46">
        <v>296</v>
      </c>
      <c r="M11" s="56"/>
    </row>
    <row r="12" spans="1:13" ht="20" customHeight="1">
      <c r="A12" s="5" t="s">
        <v>31</v>
      </c>
      <c r="B12" s="22">
        <v>89518</v>
      </c>
      <c r="C12" s="22">
        <v>33260</v>
      </c>
      <c r="D12" s="22">
        <v>1130</v>
      </c>
      <c r="E12" s="22" t="s">
        <v>1</v>
      </c>
      <c r="F12" s="22">
        <v>5191</v>
      </c>
      <c r="G12" s="22">
        <v>18482</v>
      </c>
      <c r="H12" s="22">
        <v>2626</v>
      </c>
      <c r="I12" s="22">
        <v>7567</v>
      </c>
      <c r="J12" s="22">
        <v>157774</v>
      </c>
      <c r="K12" s="42">
        <v>533</v>
      </c>
      <c r="L12" s="48">
        <v>296</v>
      </c>
      <c r="M12" s="59"/>
    </row>
    <row r="13" spans="1:13" ht="20" customHeight="1">
      <c r="A13" s="5" t="s">
        <v>38</v>
      </c>
      <c r="B13" s="22">
        <v>60466</v>
      </c>
      <c r="C13" s="22">
        <v>42559</v>
      </c>
      <c r="D13" s="22">
        <v>302</v>
      </c>
      <c r="E13" s="20" t="s">
        <v>1</v>
      </c>
      <c r="F13" s="22">
        <v>5286</v>
      </c>
      <c r="G13" s="22">
        <v>17886</v>
      </c>
      <c r="H13" s="22">
        <v>2996</v>
      </c>
      <c r="I13" s="22">
        <v>7181</v>
      </c>
      <c r="J13" s="22">
        <f>SUM(B13:I13)</f>
        <v>136676</v>
      </c>
      <c r="K13" s="42">
        <f>J13/294</f>
        <v>464.88435374149662</v>
      </c>
      <c r="L13" s="49">
        <v>294</v>
      </c>
      <c r="M13" s="56" t="s">
        <v>49</v>
      </c>
    </row>
    <row r="14" spans="1:13" ht="20" customHeight="1">
      <c r="A14" s="7" t="s">
        <v>12</v>
      </c>
      <c r="B14" s="23">
        <v>89709</v>
      </c>
      <c r="C14" s="23">
        <v>35556</v>
      </c>
      <c r="D14" s="23">
        <v>854</v>
      </c>
      <c r="E14" s="23" t="s">
        <v>1</v>
      </c>
      <c r="F14" s="23">
        <v>5078</v>
      </c>
      <c r="G14" s="23">
        <v>16637</v>
      </c>
      <c r="H14" s="23">
        <v>3381</v>
      </c>
      <c r="I14" s="23">
        <v>8110</v>
      </c>
      <c r="J14" s="23">
        <f>SUM(B14:I14)</f>
        <v>159325</v>
      </c>
      <c r="K14" s="23">
        <f>J14/294</f>
        <v>541.92176870748301</v>
      </c>
      <c r="L14" s="50">
        <v>294</v>
      </c>
      <c r="M14" s="60"/>
    </row>
    <row r="15" spans="1:13" ht="20" customHeight="1">
      <c r="A15" s="8" t="s">
        <v>6</v>
      </c>
      <c r="B15" s="24">
        <v>67476</v>
      </c>
      <c r="C15" s="24">
        <v>24839</v>
      </c>
      <c r="D15" s="24">
        <v>273</v>
      </c>
      <c r="E15" s="24" t="s">
        <v>1</v>
      </c>
      <c r="F15" s="24">
        <v>4140</v>
      </c>
      <c r="G15" s="24">
        <v>12688</v>
      </c>
      <c r="H15" s="24">
        <v>2871</v>
      </c>
      <c r="I15" s="24">
        <v>8014</v>
      </c>
      <c r="J15" s="24">
        <f>SUM(B15:I15)</f>
        <v>120301</v>
      </c>
      <c r="K15" s="24">
        <f>J15/251</f>
        <v>479.28685258964146</v>
      </c>
      <c r="L15" s="51">
        <v>251</v>
      </c>
      <c r="M15" s="56" t="s">
        <v>46</v>
      </c>
    </row>
    <row r="16" spans="1:13" ht="20" customHeight="1">
      <c r="A16" s="8" t="s">
        <v>36</v>
      </c>
      <c r="B16" s="24">
        <v>66724</v>
      </c>
      <c r="C16" s="24">
        <v>29665</v>
      </c>
      <c r="D16" s="24">
        <v>1522</v>
      </c>
      <c r="E16" s="24" t="s">
        <v>1</v>
      </c>
      <c r="F16" s="24">
        <v>4118</v>
      </c>
      <c r="G16" s="24">
        <v>14345</v>
      </c>
      <c r="H16" s="24">
        <v>3352</v>
      </c>
      <c r="I16" s="24">
        <v>9706</v>
      </c>
      <c r="J16" s="24">
        <f>SUM(B16:I16)</f>
        <v>129432</v>
      </c>
      <c r="K16" s="24">
        <f>J16/261</f>
        <v>495.90804597701151</v>
      </c>
      <c r="L16" s="51">
        <v>261</v>
      </c>
      <c r="M16" s="61" t="s">
        <v>56</v>
      </c>
    </row>
    <row r="17" spans="1:13" ht="20" customHeight="1">
      <c r="A17" s="8" t="s">
        <v>50</v>
      </c>
      <c r="B17" s="24">
        <v>72566</v>
      </c>
      <c r="C17" s="24">
        <v>29045</v>
      </c>
      <c r="D17" s="31" t="s">
        <v>54</v>
      </c>
      <c r="E17" s="34">
        <v>232</v>
      </c>
      <c r="F17" s="24">
        <v>4621</v>
      </c>
      <c r="G17" s="24">
        <v>16105</v>
      </c>
      <c r="H17" s="24">
        <v>3532</v>
      </c>
      <c r="I17" s="24">
        <v>11231</v>
      </c>
      <c r="J17" s="24">
        <v>137457</v>
      </c>
      <c r="K17" s="24">
        <f>J17/L17</f>
        <v>482.30526315789473</v>
      </c>
      <c r="L17" s="51">
        <v>285</v>
      </c>
      <c r="M17" s="61"/>
    </row>
    <row r="18" spans="1:13" ht="20" customHeight="1">
      <c r="A18" s="9" t="s">
        <v>35</v>
      </c>
      <c r="B18" s="25">
        <v>73164</v>
      </c>
      <c r="C18" s="25">
        <v>28830</v>
      </c>
      <c r="D18" s="32" t="s">
        <v>1</v>
      </c>
      <c r="E18" s="35">
        <v>296</v>
      </c>
      <c r="F18" s="25">
        <v>4821</v>
      </c>
      <c r="G18" s="25">
        <v>16769</v>
      </c>
      <c r="H18" s="25">
        <v>3742</v>
      </c>
      <c r="I18" s="25">
        <v>11650</v>
      </c>
      <c r="J18" s="25">
        <v>139272</v>
      </c>
      <c r="K18" s="25">
        <v>484</v>
      </c>
      <c r="L18" s="52">
        <v>288</v>
      </c>
      <c r="M18" s="62"/>
    </row>
    <row r="19" spans="1:13" ht="20" customHeight="1">
      <c r="A19" s="10" t="s">
        <v>53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53"/>
      <c r="M19" s="63"/>
    </row>
    <row r="20" spans="1:13" ht="20" customHeight="1">
      <c r="A20" s="11" t="s">
        <v>26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3"/>
    </row>
    <row r="21" spans="1:13" ht="20" customHeight="1">
      <c r="A21" s="11" t="s">
        <v>27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53"/>
    </row>
    <row r="22" spans="1:13" ht="14.25">
      <c r="A22" s="12"/>
      <c r="B22" s="13"/>
      <c r="C22" s="13"/>
      <c r="D22" s="13"/>
      <c r="E22" s="13"/>
      <c r="F22" s="13"/>
      <c r="G22" s="13"/>
      <c r="H22" s="13"/>
      <c r="I22" s="13"/>
    </row>
    <row r="23" spans="1:13" ht="14.25">
      <c r="A23" s="12"/>
      <c r="B23" s="13"/>
      <c r="C23" s="13"/>
      <c r="D23" s="13"/>
      <c r="E23" s="13"/>
      <c r="F23" s="13"/>
      <c r="G23" s="13"/>
      <c r="H23" s="13"/>
      <c r="I23" s="13"/>
    </row>
    <row r="24" spans="1:13" ht="14.25">
      <c r="A24" s="12"/>
      <c r="B24" s="13"/>
      <c r="C24" s="13"/>
      <c r="D24" s="13"/>
      <c r="E24" s="13"/>
      <c r="F24" s="13"/>
      <c r="G24" s="13"/>
      <c r="H24" s="13"/>
      <c r="I24" s="13"/>
    </row>
    <row r="25" spans="1:13">
      <c r="A25" s="13"/>
      <c r="B25" s="13"/>
      <c r="C25" s="13"/>
      <c r="D25" s="13"/>
      <c r="E25" s="13"/>
      <c r="F25" s="13"/>
      <c r="G25" s="13"/>
      <c r="H25" s="13"/>
      <c r="I25" s="13"/>
    </row>
    <row r="26" spans="1:13">
      <c r="A26" s="13"/>
      <c r="B26" s="13"/>
      <c r="C26" s="13"/>
      <c r="D26" s="13"/>
      <c r="E26" s="13"/>
      <c r="F26" s="13"/>
      <c r="G26" s="13"/>
      <c r="H26" s="13"/>
      <c r="I26" s="13"/>
    </row>
    <row r="27" spans="1:13">
      <c r="A27" s="13"/>
      <c r="B27" s="13"/>
      <c r="C27" s="13"/>
      <c r="D27" s="13"/>
      <c r="E27" s="13"/>
      <c r="F27" s="13"/>
      <c r="G27" s="13"/>
      <c r="H27" s="13"/>
      <c r="I27" s="13"/>
    </row>
    <row r="28" spans="1:13">
      <c r="A28" s="13"/>
      <c r="B28" s="13"/>
      <c r="C28" s="13"/>
      <c r="D28" s="13"/>
      <c r="E28" s="13"/>
      <c r="F28" s="13"/>
      <c r="G28" s="13"/>
      <c r="H28" s="13"/>
      <c r="I28" s="13"/>
    </row>
  </sheetData>
  <phoneticPr fontId="1" type="Hiragana"/>
  <pageMargins left="0.7" right="0.7" top="0.75" bottom="0.75" header="0.3" footer="0.3"/>
  <pageSetup paperSize="8" scale="97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1"/>
  <sheetViews>
    <sheetView topLeftCell="A5" workbookViewId="0">
      <selection activeCell="A18" sqref="A18"/>
    </sheetView>
  </sheetViews>
  <sheetFormatPr defaultRowHeight="13.5"/>
  <cols>
    <col min="1" max="1" width="11.75" bestFit="1" customWidth="1"/>
    <col min="2" max="10" width="14.625" customWidth="1"/>
    <col min="11" max="11" width="14.625" style="64" customWidth="1"/>
    <col min="12" max="13" width="14.625" customWidth="1"/>
    <col min="14" max="14" width="45.125" bestFit="1" customWidth="1"/>
  </cols>
  <sheetData>
    <row r="1" spans="1:14" s="1" customFormat="1" ht="26.25" customHeight="1">
      <c r="A1" s="2" t="s">
        <v>16</v>
      </c>
      <c r="B1" s="14"/>
      <c r="C1" s="14"/>
      <c r="D1" s="30"/>
      <c r="E1" s="30"/>
      <c r="F1" s="30"/>
      <c r="G1" s="30"/>
      <c r="H1" s="30"/>
      <c r="I1" s="30"/>
      <c r="J1" s="30"/>
      <c r="K1" s="30"/>
    </row>
    <row r="2" spans="1:14" s="1" customFormat="1" ht="20" customHeight="1">
      <c r="A2" s="2" t="s">
        <v>25</v>
      </c>
      <c r="B2" s="15"/>
      <c r="D2" s="79"/>
      <c r="E2" s="79"/>
      <c r="F2" s="79"/>
      <c r="G2" s="79"/>
      <c r="H2" s="79"/>
      <c r="I2" s="79"/>
      <c r="J2" s="79"/>
      <c r="K2" s="93"/>
      <c r="L2" s="44"/>
      <c r="M2" s="100" t="s">
        <v>7</v>
      </c>
    </row>
    <row r="3" spans="1:14" ht="28.5">
      <c r="A3" s="67"/>
      <c r="B3" s="72" t="s">
        <v>34</v>
      </c>
      <c r="C3" s="78" t="s">
        <v>10</v>
      </c>
      <c r="D3" s="78" t="s">
        <v>0</v>
      </c>
      <c r="E3" s="82" t="s">
        <v>51</v>
      </c>
      <c r="F3" s="88" t="s">
        <v>24</v>
      </c>
      <c r="G3" s="78" t="s">
        <v>33</v>
      </c>
      <c r="H3" s="78" t="s">
        <v>14</v>
      </c>
      <c r="I3" s="78" t="s">
        <v>44</v>
      </c>
      <c r="J3" s="92" t="s">
        <v>48</v>
      </c>
      <c r="K3" s="94" t="s">
        <v>47</v>
      </c>
      <c r="L3" s="78" t="s">
        <v>42</v>
      </c>
      <c r="M3" s="92" t="s">
        <v>30</v>
      </c>
      <c r="N3" s="54" t="s">
        <v>18</v>
      </c>
    </row>
    <row r="4" spans="1:14" ht="20" customHeight="1">
      <c r="A4" s="68" t="s">
        <v>43</v>
      </c>
      <c r="B4" s="73">
        <v>376582</v>
      </c>
      <c r="C4" s="77">
        <v>157156</v>
      </c>
      <c r="D4" s="77">
        <v>5924</v>
      </c>
      <c r="E4" s="83" t="s">
        <v>1</v>
      </c>
      <c r="F4" s="73">
        <v>14196</v>
      </c>
      <c r="G4" s="77">
        <v>41748</v>
      </c>
      <c r="H4" s="77">
        <v>4912</v>
      </c>
      <c r="I4" s="89" t="s">
        <v>1</v>
      </c>
      <c r="J4" s="77">
        <f>SUM(B4:H4)</f>
        <v>600518</v>
      </c>
      <c r="K4" s="95">
        <f>J4/94832</f>
        <v>6.3324405264045893</v>
      </c>
      <c r="L4" s="77">
        <f>J4/M4</f>
        <v>2035.6542372881356</v>
      </c>
      <c r="M4" s="101">
        <v>295</v>
      </c>
      <c r="N4" s="55"/>
    </row>
    <row r="5" spans="1:14" ht="20" customHeight="1">
      <c r="A5" s="69" t="s">
        <v>23</v>
      </c>
      <c r="B5" s="74">
        <v>420785</v>
      </c>
      <c r="C5" s="76">
        <v>164175</v>
      </c>
      <c r="D5" s="76">
        <v>5905</v>
      </c>
      <c r="E5" s="84" t="s">
        <v>1</v>
      </c>
      <c r="F5" s="74">
        <v>12982</v>
      </c>
      <c r="G5" s="76">
        <v>52045</v>
      </c>
      <c r="H5" s="76">
        <v>4312</v>
      </c>
      <c r="I5" s="90" t="s">
        <v>1</v>
      </c>
      <c r="J5" s="76">
        <f>SUM(B5:H5)</f>
        <v>660204</v>
      </c>
      <c r="K5" s="96">
        <f>J5/95204</f>
        <v>6.9346245956052268</v>
      </c>
      <c r="L5" s="76">
        <f>J5/M5</f>
        <v>2230.4189189189187</v>
      </c>
      <c r="M5" s="102">
        <v>296</v>
      </c>
      <c r="N5" s="56"/>
    </row>
    <row r="6" spans="1:14" ht="20" customHeight="1">
      <c r="A6" s="69" t="s">
        <v>28</v>
      </c>
      <c r="B6" s="74">
        <v>406655</v>
      </c>
      <c r="C6" s="76">
        <v>166812</v>
      </c>
      <c r="D6" s="76">
        <v>7135</v>
      </c>
      <c r="E6" s="84" t="s">
        <v>1</v>
      </c>
      <c r="F6" s="74">
        <v>4638</v>
      </c>
      <c r="G6" s="76">
        <v>16282</v>
      </c>
      <c r="H6" s="76">
        <v>2090</v>
      </c>
      <c r="I6" s="90" t="s">
        <v>1</v>
      </c>
      <c r="J6" s="76">
        <f>SUM(B6:H6)</f>
        <v>603612</v>
      </c>
      <c r="K6" s="96">
        <f>J6/94658</f>
        <v>6.3767668871093832</v>
      </c>
      <c r="L6" s="76">
        <f>J6/M6</f>
        <v>2032.3636363636363</v>
      </c>
      <c r="M6" s="102">
        <v>297</v>
      </c>
      <c r="N6" s="56"/>
    </row>
    <row r="7" spans="1:14" ht="20" customHeight="1">
      <c r="A7" s="69" t="s">
        <v>21</v>
      </c>
      <c r="B7" s="74">
        <v>428314</v>
      </c>
      <c r="C7" s="76">
        <v>160738</v>
      </c>
      <c r="D7" s="76">
        <v>6488</v>
      </c>
      <c r="E7" s="84" t="s">
        <v>1</v>
      </c>
      <c r="F7" s="74">
        <v>16590</v>
      </c>
      <c r="G7" s="76">
        <v>54845</v>
      </c>
      <c r="H7" s="76">
        <v>6963</v>
      </c>
      <c r="I7" s="90" t="s">
        <v>1</v>
      </c>
      <c r="J7" s="76">
        <f>SUM(B7:H7)</f>
        <v>673938</v>
      </c>
      <c r="K7" s="96">
        <f>J7/94442</f>
        <v>7.1359988140869532</v>
      </c>
      <c r="L7" s="76">
        <f>J7/M7</f>
        <v>2276.8175675675675</v>
      </c>
      <c r="M7" s="102">
        <v>296</v>
      </c>
      <c r="N7" s="56"/>
    </row>
    <row r="8" spans="1:14" ht="20" customHeight="1">
      <c r="A8" s="70" t="s">
        <v>17</v>
      </c>
      <c r="B8" s="75">
        <v>418184</v>
      </c>
      <c r="C8" s="75">
        <v>153257</v>
      </c>
      <c r="D8" s="75">
        <v>5309</v>
      </c>
      <c r="E8" s="85" t="s">
        <v>1</v>
      </c>
      <c r="F8" s="75">
        <v>16206</v>
      </c>
      <c r="G8" s="75">
        <v>59692</v>
      </c>
      <c r="H8" s="75">
        <v>8004</v>
      </c>
      <c r="I8" s="91" t="s">
        <v>1</v>
      </c>
      <c r="J8" s="75">
        <f>SUM(B8:H8)</f>
        <v>660652</v>
      </c>
      <c r="K8" s="97">
        <f>J8/94330</f>
        <v>7.0036255698081202</v>
      </c>
      <c r="L8" s="75">
        <f>J8/M8</f>
        <v>2239.4983050847459</v>
      </c>
      <c r="M8" s="103">
        <v>295</v>
      </c>
      <c r="N8" s="57"/>
    </row>
    <row r="9" spans="1:14" ht="20" customHeight="1">
      <c r="A9" s="68" t="s">
        <v>45</v>
      </c>
      <c r="B9" s="73">
        <v>424518</v>
      </c>
      <c r="C9" s="77">
        <v>143486</v>
      </c>
      <c r="D9" s="77">
        <v>4774</v>
      </c>
      <c r="E9" s="83" t="s">
        <v>1</v>
      </c>
      <c r="F9" s="73">
        <v>14932</v>
      </c>
      <c r="G9" s="77">
        <v>66189</v>
      </c>
      <c r="H9" s="77">
        <v>7855</v>
      </c>
      <c r="I9" s="77">
        <v>15073</v>
      </c>
      <c r="J9" s="77">
        <v>676827</v>
      </c>
      <c r="K9" s="95">
        <v>7.18</v>
      </c>
      <c r="L9" s="77">
        <v>2286.5777027027025</v>
      </c>
      <c r="M9" s="101">
        <v>296</v>
      </c>
      <c r="N9" s="58"/>
    </row>
    <row r="10" spans="1:14" ht="20" customHeight="1">
      <c r="A10" s="69" t="s">
        <v>32</v>
      </c>
      <c r="B10" s="74">
        <v>435671</v>
      </c>
      <c r="C10" s="76">
        <v>146017</v>
      </c>
      <c r="D10" s="76">
        <v>3352</v>
      </c>
      <c r="E10" s="84" t="s">
        <v>1</v>
      </c>
      <c r="F10" s="74">
        <v>15937</v>
      </c>
      <c r="G10" s="76">
        <v>73697</v>
      </c>
      <c r="H10" s="76">
        <v>7722</v>
      </c>
      <c r="I10" s="76">
        <v>18266</v>
      </c>
      <c r="J10" s="76">
        <f>700662</f>
        <v>700662</v>
      </c>
      <c r="K10" s="96">
        <v>7.39</v>
      </c>
      <c r="L10" s="76">
        <v>2367.1013513513512</v>
      </c>
      <c r="M10" s="102">
        <v>296</v>
      </c>
      <c r="N10" s="56"/>
    </row>
    <row r="11" spans="1:14" ht="20" customHeight="1">
      <c r="A11" s="69" t="s">
        <v>39</v>
      </c>
      <c r="B11" s="76">
        <v>430023</v>
      </c>
      <c r="C11" s="76">
        <v>140886</v>
      </c>
      <c r="D11" s="76">
        <v>3703</v>
      </c>
      <c r="E11" s="84" t="s">
        <v>1</v>
      </c>
      <c r="F11" s="76">
        <v>15710</v>
      </c>
      <c r="G11" s="76">
        <v>74064</v>
      </c>
      <c r="H11" s="76">
        <v>6383</v>
      </c>
      <c r="I11" s="76">
        <v>21190</v>
      </c>
      <c r="J11" s="76">
        <f>SUM(B11:I11)</f>
        <v>691959</v>
      </c>
      <c r="K11" s="96">
        <v>7.29</v>
      </c>
      <c r="L11" s="76">
        <v>2338</v>
      </c>
      <c r="M11" s="102">
        <v>296</v>
      </c>
      <c r="N11" s="56"/>
    </row>
    <row r="12" spans="1:14" ht="20" customHeight="1">
      <c r="A12" s="69" t="s">
        <v>31</v>
      </c>
      <c r="B12" s="76">
        <v>433050</v>
      </c>
      <c r="C12" s="76">
        <v>141939</v>
      </c>
      <c r="D12" s="76">
        <v>3162</v>
      </c>
      <c r="E12" s="84" t="s">
        <v>1</v>
      </c>
      <c r="F12" s="76">
        <v>17257</v>
      </c>
      <c r="G12" s="76">
        <v>70924</v>
      </c>
      <c r="H12" s="76">
        <v>7118</v>
      </c>
      <c r="I12" s="76">
        <v>23022</v>
      </c>
      <c r="J12" s="76">
        <v>696472</v>
      </c>
      <c r="K12" s="96">
        <v>7.32</v>
      </c>
      <c r="L12" s="76">
        <v>2353</v>
      </c>
      <c r="M12" s="102">
        <v>296</v>
      </c>
      <c r="N12" s="59"/>
    </row>
    <row r="13" spans="1:14" ht="20" customHeight="1">
      <c r="A13" s="70" t="s">
        <v>38</v>
      </c>
      <c r="B13" s="75">
        <v>303882</v>
      </c>
      <c r="C13" s="75">
        <v>201763</v>
      </c>
      <c r="D13" s="75">
        <v>822</v>
      </c>
      <c r="E13" s="85" t="s">
        <v>1</v>
      </c>
      <c r="F13" s="75">
        <v>16935</v>
      </c>
      <c r="G13" s="75">
        <v>70249</v>
      </c>
      <c r="H13" s="75">
        <v>7867</v>
      </c>
      <c r="I13" s="75">
        <v>22870</v>
      </c>
      <c r="J13" s="75">
        <f>SUM(B13:I13)</f>
        <v>624388</v>
      </c>
      <c r="K13" s="97">
        <f>J13/95229</f>
        <v>6.5567001648657444</v>
      </c>
      <c r="L13" s="75">
        <f>J13/294</f>
        <v>2123.7687074829932</v>
      </c>
      <c r="M13" s="52">
        <v>294</v>
      </c>
      <c r="N13" s="56" t="s">
        <v>49</v>
      </c>
    </row>
    <row r="14" spans="1:14" ht="20" customHeight="1">
      <c r="A14" s="68" t="s">
        <v>12</v>
      </c>
      <c r="B14" s="77">
        <v>454596</v>
      </c>
      <c r="C14" s="77">
        <v>148560</v>
      </c>
      <c r="D14" s="77">
        <v>2539</v>
      </c>
      <c r="E14" s="83" t="s">
        <v>1</v>
      </c>
      <c r="F14" s="77">
        <v>15751</v>
      </c>
      <c r="G14" s="77">
        <v>64232</v>
      </c>
      <c r="H14" s="77">
        <v>9754</v>
      </c>
      <c r="I14" s="77">
        <v>28100</v>
      </c>
      <c r="J14" s="77">
        <f>SUM(B14:I14)</f>
        <v>723532</v>
      </c>
      <c r="K14" s="95">
        <f>J14/95437</f>
        <v>7.5812525540408853</v>
      </c>
      <c r="L14" s="77">
        <f>J14/294</f>
        <v>2460.9931972789113</v>
      </c>
      <c r="M14" s="50">
        <v>294</v>
      </c>
      <c r="N14" s="60"/>
    </row>
    <row r="15" spans="1:14" ht="20" customHeight="1">
      <c r="A15" s="69" t="s">
        <v>6</v>
      </c>
      <c r="B15" s="76">
        <v>365102</v>
      </c>
      <c r="C15" s="76">
        <v>108888</v>
      </c>
      <c r="D15" s="76">
        <v>797</v>
      </c>
      <c r="E15" s="84" t="s">
        <v>1</v>
      </c>
      <c r="F15" s="76">
        <v>13258</v>
      </c>
      <c r="G15" s="76">
        <v>53036</v>
      </c>
      <c r="H15" s="76">
        <v>8863</v>
      </c>
      <c r="I15" s="76">
        <v>26484</v>
      </c>
      <c r="J15" s="76">
        <f>SUM(B15:I15)</f>
        <v>576428</v>
      </c>
      <c r="K15" s="96">
        <f>J15/95488</f>
        <v>6.036653820375335</v>
      </c>
      <c r="L15" s="76">
        <f>J15/251</f>
        <v>2296.5258964143427</v>
      </c>
      <c r="M15" s="51">
        <v>251</v>
      </c>
      <c r="N15" s="56" t="s">
        <v>46</v>
      </c>
    </row>
    <row r="16" spans="1:14" ht="20" customHeight="1">
      <c r="A16" s="69" t="s">
        <v>36</v>
      </c>
      <c r="B16" s="76">
        <v>369236</v>
      </c>
      <c r="C16" s="76">
        <v>130498</v>
      </c>
      <c r="D16" s="76">
        <v>5057</v>
      </c>
      <c r="E16" s="84" t="s">
        <v>1</v>
      </c>
      <c r="F16" s="76">
        <v>13266</v>
      </c>
      <c r="G16" s="76">
        <v>63843</v>
      </c>
      <c r="H16" s="76">
        <v>10325</v>
      </c>
      <c r="I16" s="76">
        <v>33245</v>
      </c>
      <c r="J16" s="76">
        <f>SUM(B16:I16)</f>
        <v>625470</v>
      </c>
      <c r="K16" s="96">
        <f>J16/94779</f>
        <v>6.5992466685658213</v>
      </c>
      <c r="L16" s="76">
        <f>J16/261</f>
        <v>2396.4367816091954</v>
      </c>
      <c r="M16" s="51">
        <v>261</v>
      </c>
      <c r="N16" s="105" t="s">
        <v>57</v>
      </c>
    </row>
    <row r="17" spans="1:14" s="65" customFormat="1" ht="20" customHeight="1">
      <c r="A17" s="69" t="s">
        <v>50</v>
      </c>
      <c r="B17" s="76">
        <v>387820</v>
      </c>
      <c r="C17" s="76">
        <v>125888</v>
      </c>
      <c r="D17" s="80" t="s">
        <v>8</v>
      </c>
      <c r="E17" s="86">
        <v>431</v>
      </c>
      <c r="F17" s="76">
        <v>15048</v>
      </c>
      <c r="G17" s="76">
        <v>72095</v>
      </c>
      <c r="H17" s="76">
        <v>9836</v>
      </c>
      <c r="I17" s="76">
        <v>38600</v>
      </c>
      <c r="J17" s="76">
        <v>650128</v>
      </c>
      <c r="K17" s="96">
        <f>J17/94324</f>
        <v>6.8924981977015394</v>
      </c>
      <c r="L17" s="76">
        <f>J17/M17</f>
        <v>2281.1508771929825</v>
      </c>
      <c r="M17" s="51">
        <v>285</v>
      </c>
      <c r="N17" s="105"/>
    </row>
    <row r="18" spans="1:14" ht="20" customHeight="1">
      <c r="A18" s="70" t="s">
        <v>35</v>
      </c>
      <c r="B18" s="75">
        <v>380303</v>
      </c>
      <c r="C18" s="75">
        <v>121449</v>
      </c>
      <c r="D18" s="81" t="s">
        <v>1</v>
      </c>
      <c r="E18" s="87">
        <v>374</v>
      </c>
      <c r="F18" s="75">
        <v>15100</v>
      </c>
      <c r="G18" s="75">
        <v>70083</v>
      </c>
      <c r="H18" s="75">
        <v>9542</v>
      </c>
      <c r="I18" s="75">
        <v>40514</v>
      </c>
      <c r="J18" s="75">
        <v>637365</v>
      </c>
      <c r="K18" s="97">
        <v>6.79</v>
      </c>
      <c r="L18" s="75">
        <v>2213</v>
      </c>
      <c r="M18" s="52">
        <v>288</v>
      </c>
      <c r="N18" s="106"/>
    </row>
    <row r="19" spans="1:14" ht="20" customHeight="1">
      <c r="A19" s="71" t="s">
        <v>19</v>
      </c>
      <c r="B19" s="27"/>
      <c r="C19" s="27"/>
      <c r="D19" s="27"/>
      <c r="E19" s="27"/>
      <c r="F19" s="27"/>
      <c r="G19" s="27"/>
      <c r="H19" s="27"/>
      <c r="I19" s="27"/>
      <c r="J19" s="27"/>
      <c r="K19" s="98"/>
      <c r="L19" s="27"/>
      <c r="M19" s="53"/>
      <c r="N19" s="107"/>
    </row>
    <row r="20" spans="1:14" ht="20" customHeight="1">
      <c r="A20" s="11" t="s">
        <v>26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3"/>
    </row>
    <row r="21" spans="1:14" ht="14.25">
      <c r="A21" s="11" t="s">
        <v>27</v>
      </c>
      <c r="B21" s="13"/>
      <c r="C21" s="13"/>
      <c r="D21" s="13"/>
      <c r="E21" s="13"/>
      <c r="F21" s="13"/>
      <c r="G21" s="13"/>
    </row>
  </sheetData>
  <phoneticPr fontId="1" type="Hiragana"/>
  <pageMargins left="0.7" right="0.7" top="0.75" bottom="0.75" header="0.3" footer="0.3"/>
  <pageSetup paperSize="8" scale="90" fitToWidth="1" fitToHeight="0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J22"/>
  <sheetViews>
    <sheetView topLeftCell="A6" workbookViewId="0">
      <selection activeCell="A19" sqref="A19"/>
    </sheetView>
  </sheetViews>
  <sheetFormatPr defaultRowHeight="13.5"/>
  <cols>
    <col min="1" max="1" width="11.75" bestFit="1" customWidth="1"/>
    <col min="2" max="35" width="8.875" customWidth="1"/>
    <col min="36" max="36" width="8.875" style="1" customWidth="1"/>
  </cols>
  <sheetData>
    <row r="1" spans="1:36" s="1" customFormat="1" ht="26.25" customHeight="1">
      <c r="A1" s="2" t="s">
        <v>16</v>
      </c>
      <c r="B1" s="14"/>
      <c r="C1" s="14"/>
      <c r="D1" s="30"/>
      <c r="E1" s="30"/>
      <c r="F1" s="30"/>
      <c r="G1" s="30"/>
      <c r="H1" s="30"/>
      <c r="I1" s="30"/>
      <c r="J1" s="30"/>
    </row>
    <row r="2" spans="1:36" s="1" customFormat="1" ht="20" customHeight="1">
      <c r="A2" s="2" t="s">
        <v>29</v>
      </c>
      <c r="B2" s="15"/>
      <c r="D2" s="79"/>
      <c r="E2" s="79"/>
      <c r="F2" s="79"/>
      <c r="G2" s="79"/>
      <c r="H2" s="79"/>
      <c r="I2" s="79"/>
      <c r="J2" s="93"/>
      <c r="K2" s="44"/>
      <c r="AJ2" s="100" t="s">
        <v>7</v>
      </c>
    </row>
    <row r="3" spans="1:36">
      <c r="A3" s="110"/>
      <c r="B3" s="119" t="s">
        <v>34</v>
      </c>
      <c r="C3" s="119"/>
      <c r="D3" s="119"/>
      <c r="E3" s="119"/>
      <c r="F3" s="130"/>
      <c r="G3" s="120" t="s">
        <v>10</v>
      </c>
      <c r="H3" s="120"/>
      <c r="I3" s="120"/>
      <c r="J3" s="120"/>
      <c r="K3" s="120"/>
      <c r="L3" s="129" t="s">
        <v>52</v>
      </c>
      <c r="M3" s="129"/>
      <c r="N3" s="129"/>
      <c r="O3" s="129"/>
      <c r="P3" s="120"/>
      <c r="Q3" s="119" t="s">
        <v>37</v>
      </c>
      <c r="R3" s="119"/>
      <c r="S3" s="119"/>
      <c r="T3" s="119"/>
      <c r="U3" s="130"/>
      <c r="V3" s="129" t="s">
        <v>13</v>
      </c>
      <c r="W3" s="129"/>
      <c r="X3" s="129"/>
      <c r="Y3" s="129"/>
      <c r="Z3" s="120"/>
      <c r="AA3" s="129" t="s">
        <v>22</v>
      </c>
      <c r="AB3" s="129"/>
      <c r="AC3" s="129"/>
      <c r="AD3" s="129"/>
      <c r="AE3" s="120"/>
      <c r="AF3" s="120" t="s">
        <v>2</v>
      </c>
      <c r="AG3" s="120"/>
      <c r="AH3" s="120"/>
      <c r="AI3" s="120"/>
      <c r="AJ3" s="120"/>
    </row>
    <row r="4" spans="1:36" ht="27">
      <c r="A4" s="110"/>
      <c r="B4" s="120" t="s">
        <v>11</v>
      </c>
      <c r="C4" s="120" t="s">
        <v>4</v>
      </c>
      <c r="D4" s="129" t="s">
        <v>3</v>
      </c>
      <c r="E4" s="129" t="s">
        <v>5</v>
      </c>
      <c r="F4" s="120" t="s">
        <v>41</v>
      </c>
      <c r="G4" s="120" t="s">
        <v>11</v>
      </c>
      <c r="H4" s="120" t="s">
        <v>4</v>
      </c>
      <c r="I4" s="129" t="s">
        <v>3</v>
      </c>
      <c r="J4" s="129" t="s">
        <v>5</v>
      </c>
      <c r="K4" s="120" t="s">
        <v>41</v>
      </c>
      <c r="L4" s="120" t="s">
        <v>11</v>
      </c>
      <c r="M4" s="120" t="s">
        <v>4</v>
      </c>
      <c r="N4" s="129" t="s">
        <v>3</v>
      </c>
      <c r="O4" s="129" t="s">
        <v>5</v>
      </c>
      <c r="P4" s="120" t="s">
        <v>41</v>
      </c>
      <c r="Q4" s="120" t="s">
        <v>11</v>
      </c>
      <c r="R4" s="120" t="s">
        <v>4</v>
      </c>
      <c r="S4" s="129" t="s">
        <v>3</v>
      </c>
      <c r="T4" s="129" t="s">
        <v>5</v>
      </c>
      <c r="U4" s="120" t="s">
        <v>41</v>
      </c>
      <c r="V4" s="120" t="s">
        <v>11</v>
      </c>
      <c r="W4" s="120" t="s">
        <v>4</v>
      </c>
      <c r="X4" s="129" t="s">
        <v>3</v>
      </c>
      <c r="Y4" s="129" t="s">
        <v>5</v>
      </c>
      <c r="Z4" s="120" t="s">
        <v>41</v>
      </c>
      <c r="AA4" s="120" t="s">
        <v>11</v>
      </c>
      <c r="AB4" s="120" t="s">
        <v>4</v>
      </c>
      <c r="AC4" s="129" t="s">
        <v>3</v>
      </c>
      <c r="AD4" s="129" t="s">
        <v>5</v>
      </c>
      <c r="AE4" s="120" t="s">
        <v>41</v>
      </c>
      <c r="AF4" s="120" t="s">
        <v>11</v>
      </c>
      <c r="AG4" s="120" t="s">
        <v>4</v>
      </c>
      <c r="AH4" s="129" t="s">
        <v>3</v>
      </c>
      <c r="AI4" s="129" t="s">
        <v>5</v>
      </c>
      <c r="AJ4" s="120" t="s">
        <v>40</v>
      </c>
    </row>
    <row r="5" spans="1:36" ht="20" customHeight="1">
      <c r="A5" s="111" t="s">
        <v>9</v>
      </c>
      <c r="B5" s="121">
        <f>203273+59106+5971</f>
        <v>268350</v>
      </c>
      <c r="C5" s="121"/>
      <c r="D5" s="121"/>
      <c r="E5" s="124">
        <v>32424</v>
      </c>
      <c r="F5" s="124">
        <f>B5+E5</f>
        <v>300774</v>
      </c>
      <c r="G5" s="121">
        <f>41921+22463+2101</f>
        <v>66485</v>
      </c>
      <c r="H5" s="121"/>
      <c r="I5" s="121"/>
      <c r="J5" s="124">
        <v>5711</v>
      </c>
      <c r="K5" s="125">
        <f>G5+J5</f>
        <v>72196</v>
      </c>
      <c r="L5" s="121">
        <f>11128+8355+670</f>
        <v>20153</v>
      </c>
      <c r="M5" s="121"/>
      <c r="N5" s="121"/>
      <c r="O5" s="124">
        <v>0</v>
      </c>
      <c r="P5" s="125">
        <f>L5+O5</f>
        <v>20153</v>
      </c>
      <c r="Q5" s="121">
        <f>24143+10704+541</f>
        <v>35388</v>
      </c>
      <c r="R5" s="121"/>
      <c r="S5" s="121"/>
      <c r="T5" s="124">
        <v>1099</v>
      </c>
      <c r="U5" s="125">
        <f>Q5+T5</f>
        <v>36487</v>
      </c>
      <c r="V5" s="121">
        <f>20660+14225+587</f>
        <v>35472</v>
      </c>
      <c r="W5" s="121"/>
      <c r="X5" s="121"/>
      <c r="Y5" s="124">
        <v>567</v>
      </c>
      <c r="Z5" s="125">
        <f>V5+Y5</f>
        <v>36039</v>
      </c>
      <c r="AA5" s="121">
        <f>2420+4493+205</f>
        <v>7118</v>
      </c>
      <c r="AB5" s="121"/>
      <c r="AC5" s="121"/>
      <c r="AD5" s="124">
        <v>512</v>
      </c>
      <c r="AE5" s="125">
        <f>AA5+AD5</f>
        <v>7630</v>
      </c>
      <c r="AF5" s="121">
        <f>B5+G5+L5+Q5+V5+AA5</f>
        <v>432966</v>
      </c>
      <c r="AG5" s="121"/>
      <c r="AH5" s="121"/>
      <c r="AI5" s="124">
        <f>E5+J5+O5+T5+Y5+AD5</f>
        <v>40313</v>
      </c>
      <c r="AJ5" s="125">
        <f>AF5+AI5</f>
        <v>473279</v>
      </c>
    </row>
    <row r="6" spans="1:36" ht="20" customHeight="1">
      <c r="A6" s="112" t="s">
        <v>23</v>
      </c>
      <c r="B6" s="122">
        <f>202849+60318+6118</f>
        <v>269285</v>
      </c>
      <c r="C6" s="122"/>
      <c r="D6" s="122"/>
      <c r="E6" s="125">
        <v>33354</v>
      </c>
      <c r="F6" s="125">
        <f>B6+E6</f>
        <v>302639</v>
      </c>
      <c r="G6" s="122">
        <f>42985+21851+2156</f>
        <v>66992</v>
      </c>
      <c r="H6" s="122"/>
      <c r="I6" s="122"/>
      <c r="J6" s="125">
        <v>4946</v>
      </c>
      <c r="K6" s="125">
        <f>G6+J6</f>
        <v>71938</v>
      </c>
      <c r="L6" s="122">
        <f>11177+8505+680</f>
        <v>20362</v>
      </c>
      <c r="M6" s="122"/>
      <c r="N6" s="122"/>
      <c r="O6" s="125">
        <v>0</v>
      </c>
      <c r="P6" s="125">
        <f>L6+O6</f>
        <v>20362</v>
      </c>
      <c r="Q6" s="122">
        <f>24233+10637+554</f>
        <v>35424</v>
      </c>
      <c r="R6" s="122"/>
      <c r="S6" s="122"/>
      <c r="T6" s="125">
        <v>1098</v>
      </c>
      <c r="U6" s="125">
        <f>Q6+T6</f>
        <v>36522</v>
      </c>
      <c r="V6" s="122">
        <f>21629+14679+607</f>
        <v>36915</v>
      </c>
      <c r="W6" s="122"/>
      <c r="X6" s="122"/>
      <c r="Y6" s="125">
        <v>567</v>
      </c>
      <c r="Z6" s="125">
        <f>V6+Y6</f>
        <v>37482</v>
      </c>
      <c r="AA6" s="122">
        <f>3016+4664+218</f>
        <v>7898</v>
      </c>
      <c r="AB6" s="122"/>
      <c r="AC6" s="122"/>
      <c r="AD6" s="125">
        <v>503</v>
      </c>
      <c r="AE6" s="125">
        <f>AA6+AD6</f>
        <v>8401</v>
      </c>
      <c r="AF6" s="122">
        <f>B6+G6+L6+Q6+V6+AA6</f>
        <v>436876</v>
      </c>
      <c r="AG6" s="122"/>
      <c r="AH6" s="122"/>
      <c r="AI6" s="125">
        <f>E6+J6+O6+T6+Y6+AD6</f>
        <v>40468</v>
      </c>
      <c r="AJ6" s="125">
        <f>AF6+AI6</f>
        <v>477344</v>
      </c>
    </row>
    <row r="7" spans="1:36" ht="20" customHeight="1">
      <c r="A7" s="112" t="s">
        <v>28</v>
      </c>
      <c r="B7" s="122">
        <v>273428</v>
      </c>
      <c r="C7" s="122"/>
      <c r="D7" s="122"/>
      <c r="E7" s="125">
        <v>33187</v>
      </c>
      <c r="F7" s="125">
        <f>B7+E7</f>
        <v>306615</v>
      </c>
      <c r="G7" s="122">
        <v>68704</v>
      </c>
      <c r="H7" s="122"/>
      <c r="I7" s="122"/>
      <c r="J7" s="125">
        <v>5023</v>
      </c>
      <c r="K7" s="125">
        <f>G7+J7</f>
        <v>73727</v>
      </c>
      <c r="L7" s="122">
        <v>20476</v>
      </c>
      <c r="M7" s="122"/>
      <c r="N7" s="122"/>
      <c r="O7" s="125">
        <v>0</v>
      </c>
      <c r="P7" s="125">
        <f>L7+O7</f>
        <v>20476</v>
      </c>
      <c r="Q7" s="122">
        <v>35185</v>
      </c>
      <c r="R7" s="122"/>
      <c r="S7" s="122"/>
      <c r="T7" s="125">
        <v>1093</v>
      </c>
      <c r="U7" s="125">
        <f>Q7+T7</f>
        <v>36278</v>
      </c>
      <c r="V7" s="122">
        <v>37305</v>
      </c>
      <c r="W7" s="122"/>
      <c r="X7" s="122"/>
      <c r="Y7" s="125">
        <v>546</v>
      </c>
      <c r="Z7" s="125">
        <f>V7+Y7</f>
        <v>37851</v>
      </c>
      <c r="AA7" s="122">
        <v>8172</v>
      </c>
      <c r="AB7" s="122"/>
      <c r="AC7" s="122"/>
      <c r="AD7" s="125">
        <v>496</v>
      </c>
      <c r="AE7" s="125">
        <f>AA7+AD7</f>
        <v>8668</v>
      </c>
      <c r="AF7" s="122">
        <f>B7+G7+L7+Q7+V7+AA7</f>
        <v>443270</v>
      </c>
      <c r="AG7" s="122"/>
      <c r="AH7" s="122"/>
      <c r="AI7" s="125">
        <f>E7+J7+O7+T7+Y7+AD7</f>
        <v>40345</v>
      </c>
      <c r="AJ7" s="125">
        <f>AF7+AI7</f>
        <v>483615</v>
      </c>
    </row>
    <row r="8" spans="1:36" ht="20" customHeight="1">
      <c r="A8" s="112" t="s">
        <v>21</v>
      </c>
      <c r="B8" s="122">
        <v>278321</v>
      </c>
      <c r="C8" s="122"/>
      <c r="D8" s="122"/>
      <c r="E8" s="125">
        <v>32483</v>
      </c>
      <c r="F8" s="125">
        <f>B8+E8</f>
        <v>310804</v>
      </c>
      <c r="G8" s="122">
        <v>69582</v>
      </c>
      <c r="H8" s="122"/>
      <c r="I8" s="122"/>
      <c r="J8" s="125">
        <v>4724</v>
      </c>
      <c r="K8" s="125">
        <f>G8+J8</f>
        <v>74306</v>
      </c>
      <c r="L8" s="122">
        <v>20649</v>
      </c>
      <c r="M8" s="122"/>
      <c r="N8" s="122"/>
      <c r="O8" s="125">
        <v>0</v>
      </c>
      <c r="P8" s="125">
        <f>L8+O8</f>
        <v>20649</v>
      </c>
      <c r="Q8" s="122">
        <v>35254</v>
      </c>
      <c r="R8" s="122"/>
      <c r="S8" s="122"/>
      <c r="T8" s="125">
        <v>612</v>
      </c>
      <c r="U8" s="125">
        <f>Q8+T8</f>
        <v>35866</v>
      </c>
      <c r="V8" s="122">
        <v>37917</v>
      </c>
      <c r="W8" s="122"/>
      <c r="X8" s="122"/>
      <c r="Y8" s="125">
        <v>493</v>
      </c>
      <c r="Z8" s="125">
        <f>V8+Y8</f>
        <v>38410</v>
      </c>
      <c r="AA8" s="122">
        <v>8867</v>
      </c>
      <c r="AB8" s="122"/>
      <c r="AC8" s="122"/>
      <c r="AD8" s="125">
        <v>495</v>
      </c>
      <c r="AE8" s="125">
        <f>AA8+AD8</f>
        <v>9362</v>
      </c>
      <c r="AF8" s="122">
        <f>B8+G8+L8+Q8+V8+AA8</f>
        <v>450590</v>
      </c>
      <c r="AG8" s="122"/>
      <c r="AH8" s="122"/>
      <c r="AI8" s="125">
        <f>E8+J8+O8+T8+Y8+AD8</f>
        <v>38807</v>
      </c>
      <c r="AJ8" s="125">
        <f>AF8+AI8</f>
        <v>489397</v>
      </c>
    </row>
    <row r="9" spans="1:36" ht="20" customHeight="1">
      <c r="A9" s="113" t="s">
        <v>17</v>
      </c>
      <c r="B9" s="123">
        <v>227385</v>
      </c>
      <c r="C9" s="123"/>
      <c r="D9" s="123"/>
      <c r="E9" s="126">
        <v>30512</v>
      </c>
      <c r="F9" s="125">
        <f>B9+E9</f>
        <v>257897</v>
      </c>
      <c r="G9" s="123">
        <v>68970</v>
      </c>
      <c r="H9" s="123"/>
      <c r="I9" s="123"/>
      <c r="J9" s="126">
        <v>4855</v>
      </c>
      <c r="K9" s="125">
        <f>G9+J9</f>
        <v>73825</v>
      </c>
      <c r="L9" s="123">
        <v>18519</v>
      </c>
      <c r="M9" s="123"/>
      <c r="N9" s="123"/>
      <c r="O9" s="126">
        <v>0</v>
      </c>
      <c r="P9" s="125">
        <f>L9+O9</f>
        <v>18519</v>
      </c>
      <c r="Q9" s="123">
        <v>30988</v>
      </c>
      <c r="R9" s="123"/>
      <c r="S9" s="123"/>
      <c r="T9" s="126">
        <v>397</v>
      </c>
      <c r="U9" s="125">
        <f>Q9+T9</f>
        <v>31385</v>
      </c>
      <c r="V9" s="123">
        <v>38675</v>
      </c>
      <c r="W9" s="123"/>
      <c r="X9" s="123"/>
      <c r="Y9" s="126">
        <v>560</v>
      </c>
      <c r="Z9" s="125">
        <f>V9+Y9</f>
        <v>39235</v>
      </c>
      <c r="AA9" s="123">
        <v>8233</v>
      </c>
      <c r="AB9" s="123"/>
      <c r="AC9" s="123"/>
      <c r="AD9" s="126">
        <v>234</v>
      </c>
      <c r="AE9" s="125">
        <f>AA9+AD9</f>
        <v>8467</v>
      </c>
      <c r="AF9" s="123">
        <v>442770</v>
      </c>
      <c r="AG9" s="123"/>
      <c r="AH9" s="123"/>
      <c r="AI9" s="126">
        <f>E9+J9+O9+T9+Y9+AD9</f>
        <v>36558</v>
      </c>
      <c r="AJ9" s="125">
        <f>AF9+AI9</f>
        <v>479328</v>
      </c>
    </row>
    <row r="10" spans="1:36" ht="20" customHeight="1">
      <c r="A10" s="111" t="s">
        <v>45</v>
      </c>
      <c r="B10" s="124">
        <v>205601</v>
      </c>
      <c r="C10" s="124">
        <v>68092</v>
      </c>
      <c r="D10" s="124">
        <v>7185</v>
      </c>
      <c r="E10" s="124">
        <v>29517</v>
      </c>
      <c r="F10" s="124">
        <f t="shared" ref="F10:F17" si="0">SUM(B10:E10)</f>
        <v>310395</v>
      </c>
      <c r="G10" s="124">
        <v>45186</v>
      </c>
      <c r="H10" s="124">
        <v>22568</v>
      </c>
      <c r="I10" s="124">
        <v>2350</v>
      </c>
      <c r="J10" s="124">
        <v>4949</v>
      </c>
      <c r="K10" s="124">
        <f t="shared" ref="K10:K17" si="1">SUM(G10:J10)</f>
        <v>75053</v>
      </c>
      <c r="L10" s="124">
        <v>8872</v>
      </c>
      <c r="M10" s="124">
        <v>8799</v>
      </c>
      <c r="N10" s="124">
        <v>624</v>
      </c>
      <c r="O10" s="124">
        <v>0</v>
      </c>
      <c r="P10" s="124">
        <f t="shared" ref="P10:P17" si="2">SUM(L10:O10)</f>
        <v>18295</v>
      </c>
      <c r="Q10" s="124">
        <v>19783</v>
      </c>
      <c r="R10" s="124">
        <v>7718</v>
      </c>
      <c r="S10" s="124">
        <v>481</v>
      </c>
      <c r="T10" s="124">
        <v>33</v>
      </c>
      <c r="U10" s="124">
        <f t="shared" ref="U10:U17" si="3">SUM(Q10:T10)</f>
        <v>28015</v>
      </c>
      <c r="V10" s="124">
        <v>24703</v>
      </c>
      <c r="W10" s="124">
        <v>15083</v>
      </c>
      <c r="X10" s="124">
        <v>661</v>
      </c>
      <c r="Y10" s="124">
        <v>691</v>
      </c>
      <c r="Z10" s="124">
        <f t="shared" ref="Z10:Z17" si="4">SUM(V10:Y10)</f>
        <v>41138</v>
      </c>
      <c r="AA10" s="124">
        <v>3940</v>
      </c>
      <c r="AB10" s="124">
        <v>4305</v>
      </c>
      <c r="AC10" s="124">
        <v>283</v>
      </c>
      <c r="AD10" s="124">
        <v>23</v>
      </c>
      <c r="AE10" s="124">
        <f t="shared" ref="AE10:AE17" si="5">SUM(AA10:AD10)</f>
        <v>8551</v>
      </c>
      <c r="AF10" s="124">
        <f>B10+G10+L10+Q10+V10+AA10</f>
        <v>308085</v>
      </c>
      <c r="AG10" s="124">
        <v>126565</v>
      </c>
      <c r="AH10" s="124">
        <v>11584</v>
      </c>
      <c r="AI10" s="124">
        <v>35213</v>
      </c>
      <c r="AJ10" s="124">
        <f t="shared" ref="AJ10:AJ18" si="6">SUM(AF10:AI10)</f>
        <v>481447</v>
      </c>
    </row>
    <row r="11" spans="1:36" ht="20" customHeight="1">
      <c r="A11" s="112" t="s">
        <v>32</v>
      </c>
      <c r="B11" s="125">
        <v>212066</v>
      </c>
      <c r="C11" s="125">
        <v>72775</v>
      </c>
      <c r="D11" s="125">
        <v>7223</v>
      </c>
      <c r="E11" s="125">
        <v>29462</v>
      </c>
      <c r="F11" s="125">
        <f t="shared" si="0"/>
        <v>321526</v>
      </c>
      <c r="G11" s="125">
        <v>44526</v>
      </c>
      <c r="H11" s="125">
        <v>22811</v>
      </c>
      <c r="I11" s="125">
        <v>2650</v>
      </c>
      <c r="J11" s="125">
        <v>4991</v>
      </c>
      <c r="K11" s="125">
        <f t="shared" si="1"/>
        <v>74978</v>
      </c>
      <c r="L11" s="125">
        <v>7252</v>
      </c>
      <c r="M11" s="125">
        <v>8163</v>
      </c>
      <c r="N11" s="125">
        <v>574</v>
      </c>
      <c r="O11" s="125">
        <v>2</v>
      </c>
      <c r="P11" s="125">
        <f t="shared" si="2"/>
        <v>15991</v>
      </c>
      <c r="Q11" s="125">
        <v>18547</v>
      </c>
      <c r="R11" s="125">
        <v>8023</v>
      </c>
      <c r="S11" s="125">
        <v>516</v>
      </c>
      <c r="T11" s="125">
        <v>35</v>
      </c>
      <c r="U11" s="125">
        <f t="shared" si="3"/>
        <v>27121</v>
      </c>
      <c r="V11" s="125">
        <v>24286</v>
      </c>
      <c r="W11" s="125">
        <v>15059</v>
      </c>
      <c r="X11" s="125">
        <v>713</v>
      </c>
      <c r="Y11" s="125">
        <v>855</v>
      </c>
      <c r="Z11" s="125">
        <f t="shared" si="4"/>
        <v>40913</v>
      </c>
      <c r="AA11" s="125">
        <v>4002</v>
      </c>
      <c r="AB11" s="125">
        <v>4664</v>
      </c>
      <c r="AC11" s="125">
        <v>321</v>
      </c>
      <c r="AD11" s="125">
        <v>25</v>
      </c>
      <c r="AE11" s="125">
        <f t="shared" si="5"/>
        <v>9012</v>
      </c>
      <c r="AF11" s="125">
        <v>310679</v>
      </c>
      <c r="AG11" s="125">
        <v>131495</v>
      </c>
      <c r="AH11" s="125">
        <v>11997</v>
      </c>
      <c r="AI11" s="125">
        <v>35370</v>
      </c>
      <c r="AJ11" s="125">
        <f t="shared" si="6"/>
        <v>489541</v>
      </c>
    </row>
    <row r="12" spans="1:36" ht="20" customHeight="1">
      <c r="A12" s="112" t="s">
        <v>39</v>
      </c>
      <c r="B12" s="125">
        <v>214759</v>
      </c>
      <c r="C12" s="125">
        <v>74442</v>
      </c>
      <c r="D12" s="125">
        <v>7151</v>
      </c>
      <c r="E12" s="125">
        <v>27795</v>
      </c>
      <c r="F12" s="125">
        <f t="shared" si="0"/>
        <v>324147</v>
      </c>
      <c r="G12" s="125">
        <v>45643</v>
      </c>
      <c r="H12" s="125">
        <v>22800</v>
      </c>
      <c r="I12" s="125">
        <v>2362</v>
      </c>
      <c r="J12" s="125">
        <v>5139</v>
      </c>
      <c r="K12" s="125">
        <f t="shared" si="1"/>
        <v>75944</v>
      </c>
      <c r="L12" s="125">
        <v>7344</v>
      </c>
      <c r="M12" s="125">
        <v>8136</v>
      </c>
      <c r="N12" s="125">
        <v>568</v>
      </c>
      <c r="O12" s="125">
        <v>2</v>
      </c>
      <c r="P12" s="125">
        <f t="shared" si="2"/>
        <v>16050</v>
      </c>
      <c r="Q12" s="125">
        <v>18799</v>
      </c>
      <c r="R12" s="125">
        <v>8036</v>
      </c>
      <c r="S12" s="125">
        <v>539</v>
      </c>
      <c r="T12" s="125">
        <v>35</v>
      </c>
      <c r="U12" s="125">
        <f t="shared" si="3"/>
        <v>27409</v>
      </c>
      <c r="V12" s="125">
        <v>24779</v>
      </c>
      <c r="W12" s="125">
        <v>14847</v>
      </c>
      <c r="X12" s="125">
        <v>725</v>
      </c>
      <c r="Y12" s="125">
        <v>888</v>
      </c>
      <c r="Z12" s="125">
        <f t="shared" si="4"/>
        <v>41239</v>
      </c>
      <c r="AA12" s="125">
        <v>4208</v>
      </c>
      <c r="AB12" s="125">
        <v>4730</v>
      </c>
      <c r="AC12" s="125">
        <v>349</v>
      </c>
      <c r="AD12" s="125">
        <v>25</v>
      </c>
      <c r="AE12" s="125">
        <f t="shared" si="5"/>
        <v>9312</v>
      </c>
      <c r="AF12" s="125">
        <v>315532</v>
      </c>
      <c r="AG12" s="125">
        <v>132991</v>
      </c>
      <c r="AH12" s="125">
        <v>11694</v>
      </c>
      <c r="AI12" s="125">
        <v>33884</v>
      </c>
      <c r="AJ12" s="125">
        <f t="shared" si="6"/>
        <v>494101</v>
      </c>
    </row>
    <row r="13" spans="1:36" ht="20" customHeight="1">
      <c r="A13" s="112" t="s">
        <v>31</v>
      </c>
      <c r="B13" s="125">
        <v>213448</v>
      </c>
      <c r="C13" s="125">
        <v>77666</v>
      </c>
      <c r="D13" s="125">
        <v>8061</v>
      </c>
      <c r="E13" s="125">
        <v>28611</v>
      </c>
      <c r="F13" s="125">
        <f t="shared" si="0"/>
        <v>327786</v>
      </c>
      <c r="G13" s="125">
        <v>45960</v>
      </c>
      <c r="H13" s="125">
        <v>23412</v>
      </c>
      <c r="I13" s="125">
        <v>2652</v>
      </c>
      <c r="J13" s="125">
        <v>4830</v>
      </c>
      <c r="K13" s="125">
        <f t="shared" si="1"/>
        <v>76854</v>
      </c>
      <c r="L13" s="125">
        <v>7447</v>
      </c>
      <c r="M13" s="125">
        <v>8106</v>
      </c>
      <c r="N13" s="125">
        <v>603</v>
      </c>
      <c r="O13" s="125">
        <v>2</v>
      </c>
      <c r="P13" s="125">
        <f t="shared" si="2"/>
        <v>16158</v>
      </c>
      <c r="Q13" s="125">
        <v>19039</v>
      </c>
      <c r="R13" s="125">
        <v>8299</v>
      </c>
      <c r="S13" s="125">
        <v>611</v>
      </c>
      <c r="T13" s="125">
        <v>35</v>
      </c>
      <c r="U13" s="125">
        <f t="shared" si="3"/>
        <v>27984</v>
      </c>
      <c r="V13" s="125">
        <v>24976</v>
      </c>
      <c r="W13" s="125">
        <v>14838</v>
      </c>
      <c r="X13" s="125">
        <v>761</v>
      </c>
      <c r="Y13" s="125">
        <v>1016</v>
      </c>
      <c r="Z13" s="125">
        <f t="shared" si="4"/>
        <v>41591</v>
      </c>
      <c r="AA13" s="125">
        <v>4131</v>
      </c>
      <c r="AB13" s="125">
        <v>4672</v>
      </c>
      <c r="AC13" s="125">
        <v>402</v>
      </c>
      <c r="AD13" s="125">
        <v>25</v>
      </c>
      <c r="AE13" s="125">
        <f t="shared" si="5"/>
        <v>9230</v>
      </c>
      <c r="AF13" s="125">
        <v>315001</v>
      </c>
      <c r="AG13" s="125">
        <v>136993</v>
      </c>
      <c r="AH13" s="125">
        <v>13090</v>
      </c>
      <c r="AI13" s="125">
        <v>34519</v>
      </c>
      <c r="AJ13" s="125">
        <f t="shared" si="6"/>
        <v>499603</v>
      </c>
    </row>
    <row r="14" spans="1:36" ht="20" customHeight="1">
      <c r="A14" s="113" t="s">
        <v>38</v>
      </c>
      <c r="B14" s="126">
        <v>212597</v>
      </c>
      <c r="C14" s="126">
        <v>81145</v>
      </c>
      <c r="D14" s="126">
        <v>8890</v>
      </c>
      <c r="E14" s="126">
        <v>28957</v>
      </c>
      <c r="F14" s="126">
        <f t="shared" si="0"/>
        <v>331589</v>
      </c>
      <c r="G14" s="126">
        <v>46757</v>
      </c>
      <c r="H14" s="126">
        <v>23623</v>
      </c>
      <c r="I14" s="126">
        <v>2776</v>
      </c>
      <c r="J14" s="126">
        <v>5075</v>
      </c>
      <c r="K14" s="126">
        <f t="shared" si="1"/>
        <v>78231</v>
      </c>
      <c r="L14" s="126">
        <v>7346</v>
      </c>
      <c r="M14" s="126">
        <v>7770</v>
      </c>
      <c r="N14" s="126">
        <v>32</v>
      </c>
      <c r="O14" s="126">
        <v>1</v>
      </c>
      <c r="P14" s="126">
        <f t="shared" si="2"/>
        <v>15149</v>
      </c>
      <c r="Q14" s="126">
        <v>17808</v>
      </c>
      <c r="R14" s="126">
        <v>8325</v>
      </c>
      <c r="S14" s="126">
        <v>675</v>
      </c>
      <c r="T14" s="126">
        <v>35</v>
      </c>
      <c r="U14" s="126">
        <f t="shared" si="3"/>
        <v>26843</v>
      </c>
      <c r="V14" s="126">
        <v>24297</v>
      </c>
      <c r="W14" s="126">
        <v>13787</v>
      </c>
      <c r="X14" s="126">
        <v>830</v>
      </c>
      <c r="Y14" s="126">
        <v>1151</v>
      </c>
      <c r="Z14" s="126">
        <f t="shared" si="4"/>
        <v>40065</v>
      </c>
      <c r="AA14" s="126">
        <v>3729</v>
      </c>
      <c r="AB14" s="126">
        <v>4752</v>
      </c>
      <c r="AC14" s="126">
        <v>466</v>
      </c>
      <c r="AD14" s="126">
        <v>7</v>
      </c>
      <c r="AE14" s="126">
        <f t="shared" si="5"/>
        <v>8954</v>
      </c>
      <c r="AF14" s="126">
        <f t="shared" ref="AF14:AI18" si="7">B14+G14+L14+Q14+V14+AA14</f>
        <v>312534</v>
      </c>
      <c r="AG14" s="126">
        <f t="shared" si="7"/>
        <v>139402</v>
      </c>
      <c r="AH14" s="126">
        <f t="shared" si="7"/>
        <v>13669</v>
      </c>
      <c r="AI14" s="126">
        <f t="shared" si="7"/>
        <v>35226</v>
      </c>
      <c r="AJ14" s="126">
        <f t="shared" si="6"/>
        <v>500831</v>
      </c>
    </row>
    <row r="15" spans="1:36" ht="20" customHeight="1">
      <c r="A15" s="114" t="s">
        <v>12</v>
      </c>
      <c r="B15" s="124">
        <v>207127</v>
      </c>
      <c r="C15" s="124">
        <v>80458</v>
      </c>
      <c r="D15" s="124">
        <v>9268</v>
      </c>
      <c r="E15" s="124">
        <v>29541</v>
      </c>
      <c r="F15" s="124">
        <f t="shared" si="0"/>
        <v>326394</v>
      </c>
      <c r="G15" s="124">
        <v>46542</v>
      </c>
      <c r="H15" s="124">
        <v>23444</v>
      </c>
      <c r="I15" s="124">
        <v>2807</v>
      </c>
      <c r="J15" s="124">
        <v>5092</v>
      </c>
      <c r="K15" s="124">
        <f t="shared" si="1"/>
        <v>77885</v>
      </c>
      <c r="L15" s="124">
        <v>7460</v>
      </c>
      <c r="M15" s="124">
        <v>7820</v>
      </c>
      <c r="N15" s="124">
        <v>36</v>
      </c>
      <c r="O15" s="124">
        <v>1</v>
      </c>
      <c r="P15" s="124">
        <f t="shared" si="2"/>
        <v>15317</v>
      </c>
      <c r="Q15" s="124">
        <v>17934</v>
      </c>
      <c r="R15" s="124">
        <v>8330</v>
      </c>
      <c r="S15" s="124">
        <v>659</v>
      </c>
      <c r="T15" s="124">
        <v>35</v>
      </c>
      <c r="U15" s="124">
        <f t="shared" si="3"/>
        <v>26958</v>
      </c>
      <c r="V15" s="124">
        <v>24242</v>
      </c>
      <c r="W15" s="124">
        <v>13052</v>
      </c>
      <c r="X15" s="124">
        <v>784</v>
      </c>
      <c r="Y15" s="124">
        <v>1237</v>
      </c>
      <c r="Z15" s="124">
        <f t="shared" si="4"/>
        <v>39315</v>
      </c>
      <c r="AA15" s="124">
        <v>3776</v>
      </c>
      <c r="AB15" s="124">
        <v>4433</v>
      </c>
      <c r="AC15" s="124">
        <v>439</v>
      </c>
      <c r="AD15" s="124">
        <v>6</v>
      </c>
      <c r="AE15" s="124">
        <f t="shared" si="5"/>
        <v>8654</v>
      </c>
      <c r="AF15" s="124">
        <f t="shared" si="7"/>
        <v>307081</v>
      </c>
      <c r="AG15" s="124">
        <f t="shared" si="7"/>
        <v>137537</v>
      </c>
      <c r="AH15" s="124">
        <f t="shared" si="7"/>
        <v>13993</v>
      </c>
      <c r="AI15" s="124">
        <f t="shared" si="7"/>
        <v>35912</v>
      </c>
      <c r="AJ15" s="124">
        <f t="shared" si="6"/>
        <v>494523</v>
      </c>
    </row>
    <row r="16" spans="1:36" ht="20" customHeight="1">
      <c r="A16" s="115" t="s">
        <v>6</v>
      </c>
      <c r="B16" s="125">
        <v>202694</v>
      </c>
      <c r="C16" s="125">
        <v>82757</v>
      </c>
      <c r="D16" s="125">
        <v>8614</v>
      </c>
      <c r="E16" s="125">
        <v>29496</v>
      </c>
      <c r="F16" s="125">
        <f t="shared" si="0"/>
        <v>323561</v>
      </c>
      <c r="G16" s="125">
        <v>46855</v>
      </c>
      <c r="H16" s="125">
        <v>23565</v>
      </c>
      <c r="I16" s="125">
        <v>2752</v>
      </c>
      <c r="J16" s="125">
        <v>5170</v>
      </c>
      <c r="K16" s="125">
        <f t="shared" si="1"/>
        <v>78342</v>
      </c>
      <c r="L16" s="125">
        <v>7440</v>
      </c>
      <c r="M16" s="125">
        <v>7686</v>
      </c>
      <c r="N16" s="125">
        <v>38</v>
      </c>
      <c r="O16" s="125">
        <v>1</v>
      </c>
      <c r="P16" s="125">
        <f t="shared" si="2"/>
        <v>15165</v>
      </c>
      <c r="Q16" s="125">
        <v>17472</v>
      </c>
      <c r="R16" s="125">
        <v>8514</v>
      </c>
      <c r="S16" s="125">
        <v>676</v>
      </c>
      <c r="T16" s="125">
        <v>34</v>
      </c>
      <c r="U16" s="125">
        <f t="shared" si="3"/>
        <v>26696</v>
      </c>
      <c r="V16" s="125">
        <v>24678</v>
      </c>
      <c r="W16" s="125">
        <v>13623</v>
      </c>
      <c r="X16" s="125">
        <v>798</v>
      </c>
      <c r="Y16" s="125">
        <v>1379</v>
      </c>
      <c r="Z16" s="125">
        <f t="shared" si="4"/>
        <v>40478</v>
      </c>
      <c r="AA16" s="125">
        <v>3705</v>
      </c>
      <c r="AB16" s="125">
        <v>4397</v>
      </c>
      <c r="AC16" s="125">
        <v>425</v>
      </c>
      <c r="AD16" s="125">
        <v>5</v>
      </c>
      <c r="AE16" s="125">
        <f t="shared" si="5"/>
        <v>8532</v>
      </c>
      <c r="AF16" s="125">
        <f t="shared" si="7"/>
        <v>302844</v>
      </c>
      <c r="AG16" s="125">
        <f t="shared" si="7"/>
        <v>140542</v>
      </c>
      <c r="AH16" s="125">
        <f t="shared" si="7"/>
        <v>13303</v>
      </c>
      <c r="AI16" s="125">
        <f t="shared" si="7"/>
        <v>36085</v>
      </c>
      <c r="AJ16" s="125">
        <f t="shared" si="6"/>
        <v>492774</v>
      </c>
    </row>
    <row r="17" spans="1:36" ht="20" customHeight="1">
      <c r="A17" s="115" t="s">
        <v>36</v>
      </c>
      <c r="B17" s="125">
        <v>199339</v>
      </c>
      <c r="C17" s="125">
        <v>83207</v>
      </c>
      <c r="D17" s="125">
        <v>8851</v>
      </c>
      <c r="E17" s="125">
        <v>30021</v>
      </c>
      <c r="F17" s="125">
        <f t="shared" si="0"/>
        <v>321418</v>
      </c>
      <c r="G17" s="125">
        <v>47285</v>
      </c>
      <c r="H17" s="125">
        <v>23997</v>
      </c>
      <c r="I17" s="125">
        <v>2824</v>
      </c>
      <c r="J17" s="125">
        <v>5138</v>
      </c>
      <c r="K17" s="125">
        <f t="shared" si="1"/>
        <v>79244</v>
      </c>
      <c r="L17" s="125">
        <v>7492</v>
      </c>
      <c r="M17" s="125">
        <v>1467</v>
      </c>
      <c r="N17" s="125">
        <v>38</v>
      </c>
      <c r="O17" s="125">
        <v>2</v>
      </c>
      <c r="P17" s="125">
        <f t="shared" si="2"/>
        <v>8999</v>
      </c>
      <c r="Q17" s="125">
        <v>16301</v>
      </c>
      <c r="R17" s="125">
        <v>8786</v>
      </c>
      <c r="S17" s="125">
        <v>696</v>
      </c>
      <c r="T17" s="125">
        <v>35</v>
      </c>
      <c r="U17" s="125">
        <f t="shared" si="3"/>
        <v>25818</v>
      </c>
      <c r="V17" s="125">
        <v>25019</v>
      </c>
      <c r="W17" s="125">
        <v>14305</v>
      </c>
      <c r="X17" s="125">
        <v>792</v>
      </c>
      <c r="Y17" s="125">
        <v>1510</v>
      </c>
      <c r="Z17" s="125">
        <f t="shared" si="4"/>
        <v>41626</v>
      </c>
      <c r="AA17" s="125">
        <v>3600</v>
      </c>
      <c r="AB17" s="125">
        <v>4484</v>
      </c>
      <c r="AC17" s="125">
        <v>404</v>
      </c>
      <c r="AD17" s="125">
        <v>6</v>
      </c>
      <c r="AE17" s="125">
        <f t="shared" si="5"/>
        <v>8494</v>
      </c>
      <c r="AF17" s="125">
        <f t="shared" si="7"/>
        <v>299036</v>
      </c>
      <c r="AG17" s="125">
        <f t="shared" si="7"/>
        <v>136246</v>
      </c>
      <c r="AH17" s="125">
        <f t="shared" si="7"/>
        <v>13605</v>
      </c>
      <c r="AI17" s="125">
        <f t="shared" si="7"/>
        <v>36712</v>
      </c>
      <c r="AJ17" s="125">
        <f t="shared" si="6"/>
        <v>485599</v>
      </c>
    </row>
    <row r="18" spans="1:36" s="65" customFormat="1" ht="20" customHeight="1">
      <c r="A18" s="116" t="s">
        <v>50</v>
      </c>
      <c r="B18" s="125">
        <v>200360</v>
      </c>
      <c r="C18" s="125">
        <v>81837</v>
      </c>
      <c r="D18" s="125">
        <v>9125</v>
      </c>
      <c r="E18" s="125">
        <v>30554</v>
      </c>
      <c r="F18" s="125">
        <v>321876</v>
      </c>
      <c r="G18" s="125">
        <v>47044</v>
      </c>
      <c r="H18" s="125">
        <v>23977</v>
      </c>
      <c r="I18" s="125">
        <v>2693</v>
      </c>
      <c r="J18" s="125">
        <v>5089</v>
      </c>
      <c r="K18" s="125">
        <v>78803</v>
      </c>
      <c r="L18" s="125">
        <v>0</v>
      </c>
      <c r="M18" s="125">
        <v>0</v>
      </c>
      <c r="N18" s="125">
        <v>0</v>
      </c>
      <c r="O18" s="125">
        <v>0</v>
      </c>
      <c r="P18" s="132" t="s">
        <v>55</v>
      </c>
      <c r="Q18" s="125">
        <v>15494</v>
      </c>
      <c r="R18" s="125">
        <v>9030</v>
      </c>
      <c r="S18" s="125">
        <v>722</v>
      </c>
      <c r="T18" s="125">
        <v>35</v>
      </c>
      <c r="U18" s="125">
        <v>25281</v>
      </c>
      <c r="V18" s="125">
        <v>25288</v>
      </c>
      <c r="W18" s="125">
        <v>15257</v>
      </c>
      <c r="X18" s="125">
        <v>817</v>
      </c>
      <c r="Y18" s="125">
        <v>1638</v>
      </c>
      <c r="Z18" s="125">
        <v>43000</v>
      </c>
      <c r="AA18" s="125">
        <v>3206</v>
      </c>
      <c r="AB18" s="125">
        <v>4135</v>
      </c>
      <c r="AC18" s="125">
        <v>418</v>
      </c>
      <c r="AD18" s="125">
        <v>6</v>
      </c>
      <c r="AE18" s="125">
        <v>7765</v>
      </c>
      <c r="AF18" s="125">
        <f t="shared" si="7"/>
        <v>291392</v>
      </c>
      <c r="AG18" s="125">
        <f t="shared" si="7"/>
        <v>134236</v>
      </c>
      <c r="AH18" s="125">
        <f t="shared" si="7"/>
        <v>13775</v>
      </c>
      <c r="AI18" s="125">
        <f t="shared" si="7"/>
        <v>37322</v>
      </c>
      <c r="AJ18" s="125">
        <f t="shared" si="6"/>
        <v>476725</v>
      </c>
    </row>
    <row r="19" spans="1:36" ht="20" customHeight="1">
      <c r="A19" s="117" t="s">
        <v>35</v>
      </c>
      <c r="B19" s="126">
        <v>199457</v>
      </c>
      <c r="C19" s="126">
        <v>84218</v>
      </c>
      <c r="D19" s="126">
        <v>9250</v>
      </c>
      <c r="E19" s="126">
        <v>30793</v>
      </c>
      <c r="F19" s="126">
        <v>323718</v>
      </c>
      <c r="G19" s="126">
        <v>47311</v>
      </c>
      <c r="H19" s="126">
        <v>23932</v>
      </c>
      <c r="I19" s="126">
        <v>2899</v>
      </c>
      <c r="J19" s="126">
        <v>5166</v>
      </c>
      <c r="K19" s="126">
        <v>79308</v>
      </c>
      <c r="L19" s="131" t="s">
        <v>1</v>
      </c>
      <c r="M19" s="131" t="s">
        <v>1</v>
      </c>
      <c r="N19" s="131" t="s">
        <v>1</v>
      </c>
      <c r="O19" s="131" t="s">
        <v>1</v>
      </c>
      <c r="P19" s="131" t="s">
        <v>1</v>
      </c>
      <c r="Q19" s="126">
        <v>15891</v>
      </c>
      <c r="R19" s="126">
        <v>9110</v>
      </c>
      <c r="S19" s="126">
        <v>747</v>
      </c>
      <c r="T19" s="126">
        <v>35</v>
      </c>
      <c r="U19" s="126">
        <v>25783</v>
      </c>
      <c r="V19" s="126">
        <v>26119</v>
      </c>
      <c r="W19" s="126">
        <v>15768</v>
      </c>
      <c r="X19" s="126">
        <v>850</v>
      </c>
      <c r="Y19" s="126">
        <v>1717</v>
      </c>
      <c r="Z19" s="126">
        <v>44454</v>
      </c>
      <c r="AA19" s="126">
        <v>3171</v>
      </c>
      <c r="AB19" s="126">
        <v>4088</v>
      </c>
      <c r="AC19" s="126">
        <v>440</v>
      </c>
      <c r="AD19" s="126">
        <v>6</v>
      </c>
      <c r="AE19" s="126">
        <v>7705</v>
      </c>
      <c r="AF19" s="126">
        <v>291949</v>
      </c>
      <c r="AG19" s="126">
        <v>137116</v>
      </c>
      <c r="AH19" s="126">
        <v>14186</v>
      </c>
      <c r="AI19" s="126">
        <v>37717</v>
      </c>
      <c r="AJ19" s="126">
        <v>480968</v>
      </c>
    </row>
    <row r="20" spans="1:36" ht="20" customHeight="1">
      <c r="A20" s="118" t="s">
        <v>53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</row>
    <row r="21" spans="1:36" ht="20" customHeight="1">
      <c r="A21" s="11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53"/>
      <c r="N21" s="11"/>
    </row>
    <row r="22" spans="1:36" ht="14.25">
      <c r="A22" s="11" t="s">
        <v>27</v>
      </c>
      <c r="B22" s="13"/>
      <c r="C22" s="13"/>
      <c r="D22" s="13"/>
      <c r="E22" s="13"/>
      <c r="F22" s="13"/>
      <c r="G22" s="13"/>
      <c r="H22" s="13"/>
      <c r="N22" s="11"/>
    </row>
  </sheetData>
  <mergeCells count="43">
    <mergeCell ref="B3:F3"/>
    <mergeCell ref="G3:K3"/>
    <mergeCell ref="L3:P3"/>
    <mergeCell ref="Q3:U3"/>
    <mergeCell ref="V3:Z3"/>
    <mergeCell ref="AA3:AE3"/>
    <mergeCell ref="AF3:AJ3"/>
    <mergeCell ref="B5:D5"/>
    <mergeCell ref="G5:I5"/>
    <mergeCell ref="L5:N5"/>
    <mergeCell ref="Q5:S5"/>
    <mergeCell ref="V5:X5"/>
    <mergeCell ref="AA5:AC5"/>
    <mergeCell ref="AF5:AH5"/>
    <mergeCell ref="B6:D6"/>
    <mergeCell ref="G6:I6"/>
    <mergeCell ref="L6:N6"/>
    <mergeCell ref="Q6:S6"/>
    <mergeCell ref="V6:X6"/>
    <mergeCell ref="AA6:AC6"/>
    <mergeCell ref="AF6:AH6"/>
    <mergeCell ref="B7:D7"/>
    <mergeCell ref="G7:I7"/>
    <mergeCell ref="L7:N7"/>
    <mergeCell ref="Q7:S7"/>
    <mergeCell ref="V7:X7"/>
    <mergeCell ref="AA7:AC7"/>
    <mergeCell ref="AF7:AH7"/>
    <mergeCell ref="B8:D8"/>
    <mergeCell ref="G8:I8"/>
    <mergeCell ref="L8:N8"/>
    <mergeCell ref="Q8:S8"/>
    <mergeCell ref="V8:X8"/>
    <mergeCell ref="AA8:AC8"/>
    <mergeCell ref="AF8:AH8"/>
    <mergeCell ref="B9:D9"/>
    <mergeCell ref="G9:I9"/>
    <mergeCell ref="L9:N9"/>
    <mergeCell ref="Q9:S9"/>
    <mergeCell ref="V9:X9"/>
    <mergeCell ref="AA9:AC9"/>
    <mergeCell ref="AF9:AH9"/>
    <mergeCell ref="A3:A4"/>
  </mergeCells>
  <phoneticPr fontId="1" type="Hiragana"/>
  <pageMargins left="0.7" right="0.7" top="0.75" bottom="0.75" header="0.3" footer="0.3"/>
  <pageSetup paperSize="8" scale="61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利用者延人数</vt:lpstr>
      <vt:lpstr>資料貸出数</vt:lpstr>
      <vt:lpstr>所蔵資料数</vt:lpstr>
    </vt:vector>
  </TitlesOfParts>
  <Company>HP</Company>
  <LinksUpToDate>false</LinksUpToDate>
  <SharedDoc>false</SharedDoc>
  <HyperlinksChanged>false</HyperlinksChanged>
  <AppVersion>5.0.5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神栖市役所</dc:creator>
  <cp:lastModifiedBy>箕輪　亜沙実</cp:lastModifiedBy>
  <cp:lastPrinted>2019-10-24T06:02:13Z</cp:lastPrinted>
  <dcterms:created xsi:type="dcterms:W3CDTF">2016-12-03T02:21:27Z</dcterms:created>
  <dcterms:modified xsi:type="dcterms:W3CDTF">2025-03-07T02:38:38Z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0" baseType="lpwstr">
      <vt:lpwstr>2.1.12.0</vt:lpwstr>
      <vt:lpwstr>2.1.13.0</vt:lpwstr>
      <vt:lpwstr>2.1.14.0</vt:lpwstr>
      <vt:lpwstr>2.1.4.0</vt:lpwstr>
      <vt:lpwstr>2.1.7.0</vt:lpwstr>
      <vt:lpwstr>2.1.9.0</vt:lpwstr>
      <vt:lpwstr>3.1.6.0</vt:lpwstr>
      <vt:lpwstr>3.1.9.0</vt:lpwstr>
      <vt:lpwstr>5.0.1.0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2025-03-07T02:38:38Z</vt:filetime>
  </property>
</Properties>
</file>